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ylemd\Documents\"/>
    </mc:Choice>
  </mc:AlternateContent>
  <xr:revisionPtr revIDLastSave="0" documentId="8_{290B1A35-EC21-45F1-B42B-605644F4157B}" xr6:coauthVersionLast="36" xr6:coauthVersionMax="36" xr10:uidLastSave="{00000000-0000-0000-0000-000000000000}"/>
  <bookViews>
    <workbookView xWindow="-120" yWindow="-120" windowWidth="29040" windowHeight="15720" tabRatio="879" xr2:uid="{00000000-000D-0000-FFFF-FFFF00000000}"/>
  </bookViews>
  <sheets>
    <sheet name="BV Quality EPA P3" sheetId="25" r:id="rId1"/>
    <sheet name="BV Intermediate" sheetId="10" state="hidden" r:id="rId2"/>
    <sheet name="Data Tab - BV EPA P3" sheetId="24" state="hidden" r:id="rId3"/>
    <sheet name="Data Tab - BV Infill" sheetId="44" state="hidden" r:id="rId4"/>
    <sheet name="Data Tab - BV Effluent Quality" sheetId="48" state="hidden" r:id="rId5"/>
    <sheet name="MK Quality EPA P3" sheetId="30" r:id="rId6"/>
    <sheet name="MK Intermediate" sheetId="29" state="hidden" r:id="rId7"/>
    <sheet name="Data Tab - MK EPA P3" sheetId="27" state="hidden" r:id="rId8"/>
    <sheet name="Data Tab - MK Infill" sheetId="41" state="hidden" r:id="rId9"/>
    <sheet name="Data Tab - MK Effluent Quality" sheetId="45" state="hidden" r:id="rId10"/>
    <sheet name="NH Quality EPA P3" sheetId="32" r:id="rId11"/>
    <sheet name="NH Intermediate" sheetId="31" state="hidden" r:id="rId12"/>
    <sheet name="Data Tab - NH EPA P3" sheetId="28" state="hidden" r:id="rId13"/>
    <sheet name="Data Tab - NH Infill" sheetId="43" state="hidden" r:id="rId14"/>
    <sheet name="Data Tab - NH Effluent Quality" sheetId="47" state="hidden" r:id="rId15"/>
    <sheet name="SH Quality EPA P3" sheetId="34" r:id="rId16"/>
    <sheet name="Data Tab - SH EPA P3" sheetId="26" state="hidden" r:id="rId17"/>
    <sheet name="SH Quality EPA P4" sheetId="36" r:id="rId18"/>
    <sheet name="Data Tab - SH EPA P4" sheetId="37" state="hidden" r:id="rId19"/>
    <sheet name="SH Quality EPA P5" sheetId="39" r:id="rId20"/>
    <sheet name="Daily Flows" sheetId="49" r:id="rId21"/>
    <sheet name="Data Tab - SH EPA P5" sheetId="38" state="hidden" r:id="rId22"/>
    <sheet name="SH Intermediate" sheetId="33" state="hidden" r:id="rId23"/>
    <sheet name="Reporting Policy" sheetId="5" state="hidden" r:id="rId24"/>
    <sheet name="Manual Data - Policy" sheetId="7" state="hidden" r:id="rId25"/>
    <sheet name="Historic Data - Policy" sheetId="8" state="hidden" r:id="rId26"/>
    <sheet name="Data Tab - SH Infill" sheetId="42" state="hidden" r:id="rId27"/>
    <sheet name="Data Tab - SH Effluent Quality" sheetId="46" state="hidden" r:id="rId28"/>
    <sheet name="SCADA Data" sheetId="50" state="hidden" r:id="rId29"/>
    <sheet name="SCADA Data - Historic" sheetId="51" state="hidden" r:id="rId30"/>
  </sheets>
  <definedNames>
    <definedName name="_xlnm.Print_Area" localSheetId="0">'BV Quality EPA P3'!$B$2:$K$51</definedName>
    <definedName name="_xlnm.Print_Area" localSheetId="20">'Daily Flows'!$B$2:$L$385</definedName>
    <definedName name="_xlnm.Print_Area" localSheetId="5">'MK Quality EPA P3'!$B$2:$K$50</definedName>
    <definedName name="_xlnm.Print_Area" localSheetId="10">'NH Quality EPA P3'!$B$2:$K$50</definedName>
    <definedName name="_xlnm.Print_Area" localSheetId="15">'SH Quality EPA P3'!$B$2:$G$50</definedName>
    <definedName name="_xlnm.Print_Area" localSheetId="17">'SH Quality EPA P4'!$B$2:$H$50</definedName>
    <definedName name="_xlnm.Print_Area" localSheetId="19">'SH Quality EPA P5'!$B$2:$H$50</definedName>
    <definedName name="_xlnm.Print_Titles" localSheetId="20">'Daily Flows'!$2:$10</definedName>
  </definedNames>
  <calcPr calcId="191029"/>
</workbook>
</file>

<file path=xl/calcChain.xml><?xml version="1.0" encoding="utf-8"?>
<calcChain xmlns="http://schemas.openxmlformats.org/spreadsheetml/2006/main">
  <c r="T93" i="33" l="1"/>
  <c r="K84" i="33"/>
  <c r="C84" i="33"/>
  <c r="T75" i="33"/>
  <c r="K66" i="33"/>
  <c r="C66" i="33"/>
  <c r="T65" i="33"/>
  <c r="T57" i="33"/>
  <c r="K48" i="33"/>
  <c r="C48" i="33"/>
  <c r="T47" i="33"/>
  <c r="T39" i="33"/>
  <c r="T28" i="33"/>
  <c r="C26" i="33"/>
  <c r="K23" i="33"/>
  <c r="T17" i="33"/>
  <c r="C14" i="33"/>
  <c r="T11" i="33"/>
  <c r="T8" i="33"/>
  <c r="C8" i="33"/>
  <c r="AA7" i="33"/>
  <c r="Z7" i="33"/>
  <c r="Y7" i="33"/>
  <c r="X7" i="33"/>
  <c r="W7" i="33"/>
  <c r="R7" i="33"/>
  <c r="Q7" i="33"/>
  <c r="P7" i="33"/>
  <c r="O7" i="33"/>
  <c r="N7" i="33"/>
  <c r="I7" i="33"/>
  <c r="H7" i="33"/>
  <c r="G7" i="33"/>
  <c r="F7" i="33"/>
  <c r="C3" i="33"/>
  <c r="C2" i="33"/>
  <c r="E382" i="49"/>
  <c r="D382" i="49"/>
  <c r="K9" i="49"/>
  <c r="I9" i="49"/>
  <c r="G9" i="49"/>
  <c r="C9" i="49"/>
  <c r="E8" i="49"/>
  <c r="D8" i="49"/>
  <c r="C8" i="49"/>
  <c r="J4" i="49"/>
  <c r="F48" i="39"/>
  <c r="G44" i="39"/>
  <c r="F44" i="39"/>
  <c r="E44" i="39"/>
  <c r="D44" i="39"/>
  <c r="C44" i="39"/>
  <c r="D13" i="39" a="1"/>
  <c r="D13" i="39" s="1"/>
  <c r="B13" i="39" a="1"/>
  <c r="B13" i="39" s="1"/>
  <c r="G10" i="39"/>
  <c r="G48" i="39" s="1"/>
  <c r="F10" i="39"/>
  <c r="E10" i="39"/>
  <c r="E48" i="39" s="1"/>
  <c r="D10" i="39"/>
  <c r="D48" i="39" s="1"/>
  <c r="C10" i="39"/>
  <c r="C48" i="39" s="1"/>
  <c r="G9" i="39"/>
  <c r="F9" i="39"/>
  <c r="E9" i="39"/>
  <c r="D9" i="39"/>
  <c r="C9" i="39"/>
  <c r="G8" i="39"/>
  <c r="G47" i="39" s="1"/>
  <c r="F8" i="39"/>
  <c r="F47" i="39" s="1"/>
  <c r="E8" i="39"/>
  <c r="E47" i="39" s="1"/>
  <c r="D8" i="39"/>
  <c r="D47" i="39" s="1"/>
  <c r="C8" i="39"/>
  <c r="C47" i="39" s="1"/>
  <c r="H4" i="39"/>
  <c r="H2" i="39"/>
  <c r="G48" i="36"/>
  <c r="F47" i="36"/>
  <c r="D47" i="36"/>
  <c r="G44" i="36"/>
  <c r="F44" i="36"/>
  <c r="E44" i="36"/>
  <c r="D44" i="36"/>
  <c r="C44" i="36"/>
  <c r="G10" i="36"/>
  <c r="F10" i="36"/>
  <c r="F48" i="36" s="1"/>
  <c r="E10" i="36"/>
  <c r="E48" i="36" s="1"/>
  <c r="D10" i="36"/>
  <c r="D48" i="36" s="1"/>
  <c r="C10" i="36"/>
  <c r="C48" i="36" s="1"/>
  <c r="G9" i="36"/>
  <c r="F9" i="36"/>
  <c r="E9" i="36"/>
  <c r="D9" i="36"/>
  <c r="C9" i="36"/>
  <c r="G8" i="36"/>
  <c r="G47" i="36" s="1"/>
  <c r="F8" i="36"/>
  <c r="E8" i="36"/>
  <c r="E47" i="36" s="1"/>
  <c r="D8" i="36"/>
  <c r="C8" i="36"/>
  <c r="C47" i="36" s="1"/>
  <c r="H4" i="36"/>
  <c r="H2" i="36"/>
  <c r="E47" i="34"/>
  <c r="F44" i="34"/>
  <c r="E44" i="34"/>
  <c r="D44" i="34"/>
  <c r="C44" i="34"/>
  <c r="D13" i="34"/>
  <c r="B13" i="34" a="1"/>
  <c r="B13" i="34" s="1"/>
  <c r="F10" i="34"/>
  <c r="F48" i="34" s="1"/>
  <c r="E10" i="34"/>
  <c r="D10" i="34"/>
  <c r="C10" i="34"/>
  <c r="F9" i="34"/>
  <c r="E9" i="34"/>
  <c r="D9" i="34"/>
  <c r="C9" i="34"/>
  <c r="F8" i="34"/>
  <c r="F47" i="34" s="1"/>
  <c r="E8" i="34"/>
  <c r="D8" i="34"/>
  <c r="D47" i="34" s="1"/>
  <c r="C8" i="34"/>
  <c r="C47" i="34" s="1"/>
  <c r="G4" i="34"/>
  <c r="G2" i="34"/>
  <c r="C103" i="31"/>
  <c r="C102" i="31"/>
  <c r="C101" i="31"/>
  <c r="C100" i="31"/>
  <c r="C98" i="31"/>
  <c r="C97" i="31"/>
  <c r="C96" i="31"/>
  <c r="C95" i="31"/>
  <c r="C94" i="31"/>
  <c r="C92" i="31"/>
  <c r="C91" i="31"/>
  <c r="C90" i="31"/>
  <c r="C89" i="31"/>
  <c r="C88" i="31"/>
  <c r="C86" i="31"/>
  <c r="C85" i="31"/>
  <c r="C84" i="31"/>
  <c r="C83" i="31"/>
  <c r="C82" i="31"/>
  <c r="C80" i="31"/>
  <c r="C79" i="31"/>
  <c r="C78" i="31"/>
  <c r="C77" i="31"/>
  <c r="C76" i="31"/>
  <c r="C74" i="31"/>
  <c r="C73" i="31"/>
  <c r="C72" i="31"/>
  <c r="C71" i="31"/>
  <c r="C70" i="31"/>
  <c r="C68" i="31"/>
  <c r="C67" i="31"/>
  <c r="C66" i="31"/>
  <c r="C65" i="31"/>
  <c r="C64" i="31"/>
  <c r="C62" i="31"/>
  <c r="C61" i="31"/>
  <c r="C60" i="31"/>
  <c r="C59" i="31"/>
  <c r="C58" i="31"/>
  <c r="C56" i="31"/>
  <c r="C55" i="31"/>
  <c r="C54" i="31"/>
  <c r="C53" i="31"/>
  <c r="C52" i="31"/>
  <c r="C50" i="31"/>
  <c r="C49" i="31"/>
  <c r="C48" i="31"/>
  <c r="C47" i="31"/>
  <c r="C46" i="31"/>
  <c r="C44" i="31"/>
  <c r="C43" i="31"/>
  <c r="C42" i="31"/>
  <c r="C41" i="31"/>
  <c r="C40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M7" i="31"/>
  <c r="L7" i="31"/>
  <c r="K7" i="31"/>
  <c r="J7" i="31"/>
  <c r="I7" i="31"/>
  <c r="H7" i="31"/>
  <c r="G7" i="31"/>
  <c r="F7" i="31"/>
  <c r="C3" i="31"/>
  <c r="C2" i="31"/>
  <c r="C99" i="31" s="1"/>
  <c r="I48" i="32"/>
  <c r="J47" i="32"/>
  <c r="J44" i="32"/>
  <c r="I44" i="32"/>
  <c r="H44" i="32"/>
  <c r="G44" i="32"/>
  <c r="F44" i="32"/>
  <c r="E44" i="32"/>
  <c r="D44" i="32"/>
  <c r="C44" i="32"/>
  <c r="I11" i="32"/>
  <c r="J10" i="32"/>
  <c r="J48" i="32" s="1"/>
  <c r="I10" i="32"/>
  <c r="H10" i="32"/>
  <c r="G10" i="32"/>
  <c r="F10" i="32"/>
  <c r="E10" i="32"/>
  <c r="D10" i="32"/>
  <c r="C10" i="32"/>
  <c r="J9" i="32"/>
  <c r="I9" i="32"/>
  <c r="H9" i="32"/>
  <c r="G9" i="32"/>
  <c r="F9" i="32"/>
  <c r="E9" i="32"/>
  <c r="D9" i="32"/>
  <c r="C9" i="32"/>
  <c r="J8" i="32"/>
  <c r="I8" i="32"/>
  <c r="I47" i="32" s="1"/>
  <c r="H8" i="32"/>
  <c r="G8" i="32"/>
  <c r="F8" i="32"/>
  <c r="E8" i="32"/>
  <c r="D8" i="32"/>
  <c r="C8" i="32"/>
  <c r="J4" i="32"/>
  <c r="J2" i="32"/>
  <c r="C99" i="29"/>
  <c r="C98" i="29"/>
  <c r="C90" i="29"/>
  <c r="C84" i="29"/>
  <c r="C83" i="29"/>
  <c r="C76" i="29"/>
  <c r="C70" i="29"/>
  <c r="C69" i="29"/>
  <c r="C62" i="29"/>
  <c r="C56" i="29"/>
  <c r="C54" i="29"/>
  <c r="C47" i="29"/>
  <c r="C41" i="29"/>
  <c r="C40" i="29"/>
  <c r="C36" i="29"/>
  <c r="C34" i="29"/>
  <c r="C31" i="29"/>
  <c r="C26" i="29"/>
  <c r="C21" i="29"/>
  <c r="C18" i="29"/>
  <c r="C13" i="29"/>
  <c r="C11" i="29"/>
  <c r="C8" i="29"/>
  <c r="M7" i="29"/>
  <c r="L7" i="29"/>
  <c r="K7" i="29"/>
  <c r="J7" i="29"/>
  <c r="I7" i="29"/>
  <c r="H7" i="29"/>
  <c r="G7" i="29"/>
  <c r="F7" i="29"/>
  <c r="C3" i="29"/>
  <c r="C2" i="29"/>
  <c r="C92" i="29" s="1"/>
  <c r="J44" i="30"/>
  <c r="I44" i="30"/>
  <c r="H44" i="30"/>
  <c r="G44" i="30"/>
  <c r="F44" i="30"/>
  <c r="E44" i="30"/>
  <c r="D44" i="30"/>
  <c r="C44" i="30"/>
  <c r="I11" i="30"/>
  <c r="J10" i="30"/>
  <c r="I10" i="30"/>
  <c r="H10" i="30"/>
  <c r="G10" i="30"/>
  <c r="F10" i="30"/>
  <c r="E10" i="30"/>
  <c r="D10" i="30"/>
  <c r="C10" i="30"/>
  <c r="J9" i="30"/>
  <c r="I9" i="30"/>
  <c r="H9" i="30"/>
  <c r="G9" i="30"/>
  <c r="F9" i="30"/>
  <c r="E9" i="30"/>
  <c r="D9" i="30"/>
  <c r="C9" i="30"/>
  <c r="J8" i="30"/>
  <c r="I8" i="30"/>
  <c r="I47" i="30" s="1"/>
  <c r="H8" i="30"/>
  <c r="G8" i="30"/>
  <c r="F8" i="30"/>
  <c r="E8" i="30"/>
  <c r="D8" i="30"/>
  <c r="C8" i="30"/>
  <c r="J4" i="30"/>
  <c r="J2" i="30"/>
  <c r="C103" i="10"/>
  <c r="C102" i="10"/>
  <c r="C99" i="10"/>
  <c r="C98" i="10"/>
  <c r="C97" i="10"/>
  <c r="C96" i="10"/>
  <c r="C94" i="10"/>
  <c r="C92" i="10"/>
  <c r="C91" i="10"/>
  <c r="C90" i="10"/>
  <c r="C88" i="10"/>
  <c r="C87" i="10"/>
  <c r="C85" i="10"/>
  <c r="C84" i="10"/>
  <c r="C82" i="10"/>
  <c r="C81" i="10"/>
  <c r="C80" i="10"/>
  <c r="C78" i="10"/>
  <c r="C76" i="10"/>
  <c r="C75" i="10"/>
  <c r="C74" i="10"/>
  <c r="C73" i="10"/>
  <c r="C70" i="10"/>
  <c r="C69" i="10"/>
  <c r="C68" i="10"/>
  <c r="C67" i="10"/>
  <c r="C66" i="10"/>
  <c r="C63" i="10"/>
  <c r="C62" i="10"/>
  <c r="C61" i="10"/>
  <c r="C60" i="10"/>
  <c r="C58" i="10"/>
  <c r="C56" i="10"/>
  <c r="C55" i="10"/>
  <c r="C54" i="10"/>
  <c r="C52" i="10"/>
  <c r="C51" i="10"/>
  <c r="C49" i="10"/>
  <c r="C48" i="10"/>
  <c r="C46" i="10"/>
  <c r="C45" i="10"/>
  <c r="C44" i="10"/>
  <c r="C42" i="10"/>
  <c r="C40" i="10"/>
  <c r="C39" i="10"/>
  <c r="C38" i="10"/>
  <c r="C36" i="10"/>
  <c r="C35" i="10"/>
  <c r="C34" i="10"/>
  <c r="C33" i="10"/>
  <c r="C31" i="10"/>
  <c r="C30" i="10"/>
  <c r="C29" i="10"/>
  <c r="C28" i="10"/>
  <c r="C26" i="10"/>
  <c r="C25" i="10"/>
  <c r="C24" i="10"/>
  <c r="C23" i="10"/>
  <c r="C22" i="10"/>
  <c r="C21" i="10"/>
  <c r="C20" i="10"/>
  <c r="C18" i="10"/>
  <c r="C17" i="10"/>
  <c r="C16" i="10"/>
  <c r="C15" i="10"/>
  <c r="C13" i="10"/>
  <c r="C12" i="10"/>
  <c r="C11" i="10"/>
  <c r="C10" i="10"/>
  <c r="C8" i="10"/>
  <c r="M7" i="10"/>
  <c r="L7" i="10"/>
  <c r="K7" i="10"/>
  <c r="J7" i="10"/>
  <c r="I7" i="10"/>
  <c r="H7" i="10"/>
  <c r="G7" i="10"/>
  <c r="F7" i="10"/>
  <c r="C3" i="10"/>
  <c r="J2" i="25" s="1"/>
  <c r="C2" i="10"/>
  <c r="I48" i="25"/>
  <c r="H47" i="25"/>
  <c r="J44" i="25"/>
  <c r="I44" i="25"/>
  <c r="H44" i="25"/>
  <c r="G44" i="25"/>
  <c r="F44" i="25"/>
  <c r="E44" i="25"/>
  <c r="D44" i="25"/>
  <c r="C44" i="25"/>
  <c r="J10" i="25"/>
  <c r="J48" i="25" s="1"/>
  <c r="H10" i="25"/>
  <c r="H48" i="25" s="1"/>
  <c r="G10" i="25"/>
  <c r="G48" i="25" s="1"/>
  <c r="F10" i="25"/>
  <c r="F48" i="25" s="1"/>
  <c r="E10" i="25"/>
  <c r="D10" i="25"/>
  <c r="C10" i="25"/>
  <c r="J9" i="25"/>
  <c r="I9" i="25"/>
  <c r="H9" i="25"/>
  <c r="G9" i="25"/>
  <c r="F9" i="25"/>
  <c r="E9" i="25"/>
  <c r="D9" i="25"/>
  <c r="C9" i="25"/>
  <c r="J8" i="25"/>
  <c r="J47" i="25" s="1"/>
  <c r="I8" i="25"/>
  <c r="I47" i="25" s="1"/>
  <c r="H8" i="25"/>
  <c r="G8" i="25"/>
  <c r="G47" i="25" s="1"/>
  <c r="F8" i="25"/>
  <c r="F47" i="25" s="1"/>
  <c r="E8" i="25"/>
  <c r="E47" i="25" s="1"/>
  <c r="D8" i="25"/>
  <c r="D47" i="25" s="1"/>
  <c r="C8" i="25"/>
  <c r="C47" i="25" s="1"/>
  <c r="J4" i="25"/>
  <c r="G8" i="33" l="1"/>
  <c r="C16" i="29"/>
  <c r="C29" i="29"/>
  <c r="C48" i="29"/>
  <c r="C63" i="29"/>
  <c r="C77" i="29"/>
  <c r="C103" i="29"/>
  <c r="C97" i="29"/>
  <c r="C91" i="29"/>
  <c r="C85" i="29"/>
  <c r="C79" i="29"/>
  <c r="C73" i="29"/>
  <c r="C67" i="29"/>
  <c r="C61" i="29"/>
  <c r="C55" i="29"/>
  <c r="C49" i="29"/>
  <c r="C43" i="29"/>
  <c r="C102" i="29"/>
  <c r="C95" i="29"/>
  <c r="C88" i="29"/>
  <c r="C81" i="29"/>
  <c r="C74" i="29"/>
  <c r="C66" i="29"/>
  <c r="C59" i="29"/>
  <c r="C52" i="29"/>
  <c r="C45" i="29"/>
  <c r="C38" i="29"/>
  <c r="C30" i="29"/>
  <c r="C25" i="29"/>
  <c r="C20" i="29"/>
  <c r="C12" i="29"/>
  <c r="C101" i="29"/>
  <c r="C94" i="29"/>
  <c r="C87" i="29"/>
  <c r="C80" i="29"/>
  <c r="C72" i="29"/>
  <c r="C65" i="29"/>
  <c r="C58" i="29"/>
  <c r="C51" i="29"/>
  <c r="C44" i="29"/>
  <c r="C35" i="29"/>
  <c r="C27" i="29"/>
  <c r="C22" i="29"/>
  <c r="C17" i="29"/>
  <c r="C9" i="29"/>
  <c r="B13" i="30" s="1" a="1"/>
  <c r="B13" i="30" s="1"/>
  <c r="C100" i="29"/>
  <c r="C93" i="29"/>
  <c r="C86" i="29"/>
  <c r="C78" i="29"/>
  <c r="C71" i="29"/>
  <c r="C64" i="29"/>
  <c r="C57" i="29"/>
  <c r="C50" i="29"/>
  <c r="C42" i="29"/>
  <c r="C37" i="29"/>
  <c r="C32" i="29"/>
  <c r="C24" i="29"/>
  <c r="C19" i="29"/>
  <c r="C14" i="29"/>
  <c r="C15" i="29"/>
  <c r="C28" i="29"/>
  <c r="C39" i="29"/>
  <c r="C53" i="29"/>
  <c r="C68" i="29"/>
  <c r="C82" i="29"/>
  <c r="C96" i="29"/>
  <c r="C10" i="29"/>
  <c r="C23" i="29"/>
  <c r="C33" i="29"/>
  <c r="C46" i="29"/>
  <c r="C60" i="29"/>
  <c r="C75" i="29"/>
  <c r="C89" i="29"/>
  <c r="E8" i="33"/>
  <c r="G13" i="34" a="1"/>
  <c r="G13" i="34" s="1"/>
  <c r="F13" i="34"/>
  <c r="C13" i="34"/>
  <c r="E13" i="34"/>
  <c r="V8" i="33"/>
  <c r="F13" i="39" a="1"/>
  <c r="F13" i="39" s="1"/>
  <c r="J2" i="49"/>
  <c r="C101" i="10"/>
  <c r="C95" i="10"/>
  <c r="C89" i="10"/>
  <c r="C83" i="10"/>
  <c r="C77" i="10"/>
  <c r="C71" i="10"/>
  <c r="C65" i="10"/>
  <c r="C59" i="10"/>
  <c r="C53" i="10"/>
  <c r="C47" i="10"/>
  <c r="C41" i="10"/>
  <c r="C9" i="10"/>
  <c r="B13" i="25" s="1" a="1"/>
  <c r="B13" i="25" s="1"/>
  <c r="C14" i="10"/>
  <c r="C19" i="10"/>
  <c r="C27" i="10"/>
  <c r="C32" i="10"/>
  <c r="C37" i="10"/>
  <c r="C43" i="10"/>
  <c r="C50" i="10"/>
  <c r="C57" i="10"/>
  <c r="C64" i="10"/>
  <c r="C72" i="10"/>
  <c r="C79" i="10"/>
  <c r="C86" i="10"/>
  <c r="C93" i="10"/>
  <c r="C100" i="10"/>
  <c r="G13" i="39" a="1"/>
  <c r="G13" i="39" s="1"/>
  <c r="B11" i="49"/>
  <c r="B13" i="32" a="1"/>
  <c r="B13" i="32" s="1"/>
  <c r="C13" i="39" a="1"/>
  <c r="C13" i="39" s="1"/>
  <c r="H13" i="39" a="1"/>
  <c r="H13" i="39" s="1"/>
  <c r="X8" i="33"/>
  <c r="E13" i="39" a="1"/>
  <c r="E13" i="39" s="1"/>
  <c r="B14" i="39" a="1"/>
  <c r="B14" i="39" s="1"/>
  <c r="C39" i="31"/>
  <c r="C6" i="31" s="1"/>
  <c r="C45" i="31"/>
  <c r="C51" i="31"/>
  <c r="C57" i="31"/>
  <c r="C63" i="31"/>
  <c r="C69" i="31"/>
  <c r="C75" i="31"/>
  <c r="C81" i="31"/>
  <c r="C87" i="31"/>
  <c r="C93" i="31"/>
  <c r="T103" i="33"/>
  <c r="K103" i="33"/>
  <c r="C103" i="33"/>
  <c r="C101" i="33"/>
  <c r="C99" i="33"/>
  <c r="C97" i="33"/>
  <c r="C95" i="33"/>
  <c r="C93" i="33"/>
  <c r="C91" i="33"/>
  <c r="C89" i="33"/>
  <c r="C87" i="33"/>
  <c r="C85" i="33"/>
  <c r="C83" i="33"/>
  <c r="C81" i="33"/>
  <c r="C79" i="33"/>
  <c r="C77" i="33"/>
  <c r="C75" i="33"/>
  <c r="C73" i="33"/>
  <c r="C71" i="33"/>
  <c r="C69" i="33"/>
  <c r="C67" i="33"/>
  <c r="C65" i="33"/>
  <c r="C63" i="33"/>
  <c r="C61" i="33"/>
  <c r="C59" i="33"/>
  <c r="C57" i="33"/>
  <c r="C55" i="33"/>
  <c r="C53" i="33"/>
  <c r="C51" i="33"/>
  <c r="C49" i="33"/>
  <c r="C47" i="33"/>
  <c r="C45" i="33"/>
  <c r="C43" i="33"/>
  <c r="C41" i="33"/>
  <c r="C39" i="33"/>
  <c r="T36" i="33"/>
  <c r="T33" i="33"/>
  <c r="T30" i="33"/>
  <c r="T27" i="33"/>
  <c r="T24" i="33"/>
  <c r="T102" i="33"/>
  <c r="T100" i="33"/>
  <c r="T98" i="33"/>
  <c r="T96" i="33"/>
  <c r="T94" i="33"/>
  <c r="T92" i="33"/>
  <c r="T90" i="33"/>
  <c r="T88" i="33"/>
  <c r="T86" i="33"/>
  <c r="T84" i="33"/>
  <c r="T82" i="33"/>
  <c r="T80" i="33"/>
  <c r="T78" i="33"/>
  <c r="T76" i="33"/>
  <c r="T74" i="33"/>
  <c r="T72" i="33"/>
  <c r="T70" i="33"/>
  <c r="T68" i="33"/>
  <c r="T66" i="33"/>
  <c r="T64" i="33"/>
  <c r="T62" i="33"/>
  <c r="T60" i="33"/>
  <c r="T58" i="33"/>
  <c r="T56" i="33"/>
  <c r="T54" i="33"/>
  <c r="T52" i="33"/>
  <c r="T50" i="33"/>
  <c r="T48" i="33"/>
  <c r="T46" i="33"/>
  <c r="T44" i="33"/>
  <c r="T42" i="33"/>
  <c r="T40" i="33"/>
  <c r="T38" i="33"/>
  <c r="K36" i="33"/>
  <c r="C36" i="33"/>
  <c r="K33" i="33"/>
  <c r="C33" i="33"/>
  <c r="K30" i="33"/>
  <c r="C30" i="33"/>
  <c r="K27" i="33"/>
  <c r="C27" i="33"/>
  <c r="K24" i="33"/>
  <c r="C24" i="33"/>
  <c r="K102" i="33"/>
  <c r="K101" i="33"/>
  <c r="C98" i="33"/>
  <c r="K95" i="33"/>
  <c r="C92" i="33"/>
  <c r="K89" i="33"/>
  <c r="C86" i="33"/>
  <c r="K83" i="33"/>
  <c r="C80" i="33"/>
  <c r="K77" i="33"/>
  <c r="C74" i="33"/>
  <c r="K71" i="33"/>
  <c r="C68" i="33"/>
  <c r="K65" i="33"/>
  <c r="C62" i="33"/>
  <c r="K59" i="33"/>
  <c r="C56" i="33"/>
  <c r="K53" i="33"/>
  <c r="C50" i="33"/>
  <c r="K47" i="33"/>
  <c r="C44" i="33"/>
  <c r="K41" i="33"/>
  <c r="C38" i="33"/>
  <c r="K35" i="33"/>
  <c r="C34" i="33"/>
  <c r="K31" i="33"/>
  <c r="C29" i="33"/>
  <c r="K26" i="33"/>
  <c r="C25" i="33"/>
  <c r="K22" i="33"/>
  <c r="C22" i="33"/>
  <c r="K19" i="33"/>
  <c r="C19" i="33"/>
  <c r="K16" i="33"/>
  <c r="C16" i="33"/>
  <c r="K100" i="33"/>
  <c r="T97" i="33"/>
  <c r="K94" i="33"/>
  <c r="T91" i="33"/>
  <c r="K88" i="33"/>
  <c r="T85" i="33"/>
  <c r="K82" i="33"/>
  <c r="T79" i="33"/>
  <c r="K76" i="33"/>
  <c r="T73" i="33"/>
  <c r="K70" i="33"/>
  <c r="T67" i="33"/>
  <c r="K64" i="33"/>
  <c r="T61" i="33"/>
  <c r="K58" i="33"/>
  <c r="T55" i="33"/>
  <c r="K52" i="33"/>
  <c r="T49" i="33"/>
  <c r="K46" i="33"/>
  <c r="T43" i="33"/>
  <c r="K40" i="33"/>
  <c r="T35" i="33"/>
  <c r="T31" i="33"/>
  <c r="T26" i="33"/>
  <c r="T22" i="33"/>
  <c r="T21" i="33"/>
  <c r="T18" i="33"/>
  <c r="T15" i="33"/>
  <c r="C100" i="33"/>
  <c r="C96" i="33"/>
  <c r="K91" i="33"/>
  <c r="K87" i="33"/>
  <c r="C82" i="33"/>
  <c r="C78" i="33"/>
  <c r="K73" i="33"/>
  <c r="K69" i="33"/>
  <c r="C64" i="33"/>
  <c r="C60" i="33"/>
  <c r="K55" i="33"/>
  <c r="K51" i="33"/>
  <c r="C46" i="33"/>
  <c r="C42" i="33"/>
  <c r="K37" i="33"/>
  <c r="C23" i="33"/>
  <c r="C21" i="33"/>
  <c r="K18" i="33"/>
  <c r="C17" i="33"/>
  <c r="K14" i="33"/>
  <c r="K13" i="33"/>
  <c r="C13" i="33"/>
  <c r="K10" i="33"/>
  <c r="C10" i="33"/>
  <c r="T99" i="33"/>
  <c r="T95" i="33"/>
  <c r="K90" i="33"/>
  <c r="K86" i="33"/>
  <c r="T81" i="33"/>
  <c r="T77" i="33"/>
  <c r="K72" i="33"/>
  <c r="K68" i="33"/>
  <c r="T63" i="33"/>
  <c r="T59" i="33"/>
  <c r="K54" i="33"/>
  <c r="K50" i="33"/>
  <c r="T45" i="33"/>
  <c r="T41" i="33"/>
  <c r="T29" i="33"/>
  <c r="T25" i="33"/>
  <c r="T23" i="33"/>
  <c r="T19" i="33"/>
  <c r="T14" i="33"/>
  <c r="T12" i="33"/>
  <c r="T9" i="33"/>
  <c r="T6" i="33" s="1"/>
  <c r="K99" i="33"/>
  <c r="C94" i="33"/>
  <c r="C90" i="33"/>
  <c r="K85" i="33"/>
  <c r="K81" i="33"/>
  <c r="C76" i="33"/>
  <c r="C72" i="33"/>
  <c r="K67" i="33"/>
  <c r="K63" i="33"/>
  <c r="C58" i="33"/>
  <c r="C54" i="33"/>
  <c r="K49" i="33"/>
  <c r="K45" i="33"/>
  <c r="C40" i="33"/>
  <c r="C37" i="33"/>
  <c r="C35" i="33"/>
  <c r="K34" i="33"/>
  <c r="K32" i="33"/>
  <c r="C31" i="33"/>
  <c r="K28" i="33"/>
  <c r="K21" i="33"/>
  <c r="C20" i="33"/>
  <c r="K17" i="33"/>
  <c r="C15" i="33"/>
  <c r="K12" i="33"/>
  <c r="C12" i="33"/>
  <c r="K9" i="33"/>
  <c r="C9" i="33"/>
  <c r="B14" i="34" s="1" a="1"/>
  <c r="B14" i="34" s="1"/>
  <c r="C102" i="33"/>
  <c r="K98" i="33"/>
  <c r="T89" i="33"/>
  <c r="K80" i="33"/>
  <c r="T71" i="33"/>
  <c r="K62" i="33"/>
  <c r="T53" i="33"/>
  <c r="K44" i="33"/>
  <c r="T37" i="33"/>
  <c r="K97" i="33"/>
  <c r="C88" i="33"/>
  <c r="K79" i="33"/>
  <c r="C70" i="33"/>
  <c r="K61" i="33"/>
  <c r="C52" i="33"/>
  <c r="K43" i="33"/>
  <c r="C32" i="33"/>
  <c r="K29" i="33"/>
  <c r="C28" i="33"/>
  <c r="K25" i="33"/>
  <c r="C18" i="33"/>
  <c r="K15" i="33"/>
  <c r="K11" i="33"/>
  <c r="K8" i="33"/>
  <c r="K96" i="33"/>
  <c r="T87" i="33"/>
  <c r="K78" i="33"/>
  <c r="T69" i="33"/>
  <c r="K60" i="33"/>
  <c r="T51" i="33"/>
  <c r="K42" i="33"/>
  <c r="T34" i="33"/>
  <c r="T20" i="33"/>
  <c r="T13" i="33"/>
  <c r="T10" i="33"/>
  <c r="T16" i="33"/>
  <c r="T32" i="33"/>
  <c r="K38" i="33"/>
  <c r="K56" i="33"/>
  <c r="K74" i="33"/>
  <c r="K92" i="33"/>
  <c r="C11" i="33"/>
  <c r="K20" i="33"/>
  <c r="K39" i="33"/>
  <c r="K57" i="33"/>
  <c r="K75" i="33"/>
  <c r="K93" i="33"/>
  <c r="T83" i="33"/>
  <c r="T101" i="33"/>
  <c r="E9" i="33" l="1"/>
  <c r="F14" i="34"/>
  <c r="I9" i="33" s="1"/>
  <c r="D14" i="34"/>
  <c r="C14" i="34"/>
  <c r="F9" i="33" s="1"/>
  <c r="G14" i="34" a="1"/>
  <c r="G14" i="34" s="1"/>
  <c r="E14" i="34"/>
  <c r="H9" i="33" s="1"/>
  <c r="B15" i="34" a="1"/>
  <c r="B15" i="34" s="1"/>
  <c r="B16" i="34" a="1"/>
  <c r="B16" i="34" s="1"/>
  <c r="G13" i="30"/>
  <c r="I13" i="30"/>
  <c r="F13" i="30"/>
  <c r="E13" i="30"/>
  <c r="K13" i="30" a="1"/>
  <c r="K13" i="30" s="1"/>
  <c r="D13" i="30"/>
  <c r="C13" i="30"/>
  <c r="E8" i="29"/>
  <c r="J13" i="30"/>
  <c r="B15" i="30" a="1"/>
  <c r="B15" i="30" s="1"/>
  <c r="H13" i="30"/>
  <c r="B14" i="30" a="1"/>
  <c r="B14" i="30" s="1"/>
  <c r="B16" i="30" s="1" a="1"/>
  <c r="B16" i="30" s="1"/>
  <c r="B16" i="39" a="1"/>
  <c r="B16" i="39" s="1"/>
  <c r="AA8" i="33"/>
  <c r="J11" i="49" a="1"/>
  <c r="J11" i="49" s="1"/>
  <c r="G11" i="49" a="1"/>
  <c r="G11" i="49" s="1"/>
  <c r="D11" i="49" a="1"/>
  <c r="D11" i="49" s="1"/>
  <c r="B12" i="49"/>
  <c r="F11" i="49" a="1"/>
  <c r="F11" i="49" s="1"/>
  <c r="L11" i="49" a="1"/>
  <c r="L11" i="49" s="1"/>
  <c r="K11" i="49" a="1"/>
  <c r="K11" i="49" s="1"/>
  <c r="E11" i="49" a="1"/>
  <c r="E11" i="49" s="1"/>
  <c r="I11" i="49" a="1"/>
  <c r="I11" i="49" s="1"/>
  <c r="H11" i="49" a="1"/>
  <c r="H11" i="49" s="1"/>
  <c r="C11" i="49" a="1"/>
  <c r="C11" i="49" s="1"/>
  <c r="H8" i="33"/>
  <c r="K6" i="33"/>
  <c r="B13" i="36" a="1"/>
  <c r="B13" i="36" s="1"/>
  <c r="V9" i="33"/>
  <c r="G14" i="39" a="1"/>
  <c r="G14" i="39" s="1"/>
  <c r="AA9" i="33" s="1"/>
  <c r="F14" i="39" a="1"/>
  <c r="F14" i="39" s="1"/>
  <c r="Z9" i="33" s="1"/>
  <c r="E14" i="39" a="1"/>
  <c r="E14" i="39" s="1"/>
  <c r="Y9" i="33" s="1"/>
  <c r="H14" i="39" a="1"/>
  <c r="H14" i="39" s="1"/>
  <c r="D14" i="39" a="1"/>
  <c r="D14" i="39" s="1"/>
  <c r="C14" i="39" a="1"/>
  <c r="C14" i="39" s="1"/>
  <c r="W9" i="33" s="1"/>
  <c r="Y8" i="33"/>
  <c r="W8" i="33"/>
  <c r="C6" i="29"/>
  <c r="G13" i="25"/>
  <c r="E8" i="10"/>
  <c r="H13" i="25"/>
  <c r="B15" i="25" a="1"/>
  <c r="B15" i="25" s="1"/>
  <c r="B14" i="25" a="1"/>
  <c r="B14" i="25" s="1"/>
  <c r="F13" i="25"/>
  <c r="E13" i="25"/>
  <c r="J13" i="25"/>
  <c r="I13" i="25"/>
  <c r="K13" i="25" a="1"/>
  <c r="K13" i="25" s="1"/>
  <c r="C13" i="25"/>
  <c r="Z8" i="33"/>
  <c r="I8" i="33"/>
  <c r="C6" i="10"/>
  <c r="F8" i="33"/>
  <c r="C6" i="33"/>
  <c r="E8" i="31"/>
  <c r="I13" i="32"/>
  <c r="C13" i="32"/>
  <c r="D13" i="32"/>
  <c r="J13" i="32"/>
  <c r="H13" i="32"/>
  <c r="K13" i="32" a="1"/>
  <c r="K13" i="32" s="1"/>
  <c r="G13" i="32"/>
  <c r="F13" i="32"/>
  <c r="E13" i="32"/>
  <c r="B14" i="32" a="1"/>
  <c r="B14" i="32" s="1"/>
  <c r="B15" i="39" a="1"/>
  <c r="B15" i="39" s="1"/>
  <c r="B17" i="39" s="1" a="1"/>
  <c r="B17" i="39" s="1"/>
  <c r="V12" i="33" l="1"/>
  <c r="H17" i="39" a="1"/>
  <c r="H17" i="39" s="1"/>
  <c r="D17" i="39" a="1"/>
  <c r="D17" i="39" s="1"/>
  <c r="X12" i="33" s="1"/>
  <c r="C17" i="39" a="1"/>
  <c r="C17" i="39" s="1"/>
  <c r="W12" i="33" s="1"/>
  <c r="G17" i="39" a="1"/>
  <c r="G17" i="39" s="1"/>
  <c r="AA12" i="33" s="1"/>
  <c r="F17" i="39" a="1"/>
  <c r="F17" i="39" s="1"/>
  <c r="Z12" i="33" s="1"/>
  <c r="E17" i="39" a="1"/>
  <c r="E17" i="39" s="1"/>
  <c r="Y12" i="33" s="1"/>
  <c r="G16" i="30"/>
  <c r="J11" i="29" s="1"/>
  <c r="E11" i="29"/>
  <c r="I16" i="30"/>
  <c r="L11" i="29" s="1"/>
  <c r="E16" i="30"/>
  <c r="H11" i="29" s="1"/>
  <c r="K16" i="30" a="1"/>
  <c r="K16" i="30" s="1"/>
  <c r="D16" i="30"/>
  <c r="G11" i="29" s="1"/>
  <c r="C16" i="30"/>
  <c r="F11" i="29" s="1"/>
  <c r="J16" i="30"/>
  <c r="M11" i="29" s="1"/>
  <c r="H16" i="30"/>
  <c r="K11" i="29" s="1"/>
  <c r="F16" i="30"/>
  <c r="I11" i="29" s="1"/>
  <c r="X9" i="33"/>
  <c r="F8" i="31"/>
  <c r="M8" i="33"/>
  <c r="G13" i="36" a="1"/>
  <c r="G13" i="36" s="1"/>
  <c r="F13" i="36" a="1"/>
  <c r="F13" i="36" s="1"/>
  <c r="E13" i="36" a="1"/>
  <c r="E13" i="36" s="1"/>
  <c r="H13" i="36" a="1"/>
  <c r="H13" i="36" s="1"/>
  <c r="D13" i="36" a="1"/>
  <c r="D13" i="36" s="1"/>
  <c r="C13" i="36" a="1"/>
  <c r="C13" i="36" s="1"/>
  <c r="F8" i="29"/>
  <c r="J8" i="29"/>
  <c r="L8" i="31"/>
  <c r="V11" i="33"/>
  <c r="F16" i="39" a="1"/>
  <c r="F16" i="39" s="1"/>
  <c r="Z11" i="33" s="1"/>
  <c r="E16" i="39" a="1"/>
  <c r="E16" i="39" s="1"/>
  <c r="Y11" i="33" s="1"/>
  <c r="D16" i="39" a="1"/>
  <c r="D16" i="39" s="1"/>
  <c r="X11" i="33" s="1"/>
  <c r="H16" i="39" a="1"/>
  <c r="H16" i="39" s="1"/>
  <c r="C16" i="39" a="1"/>
  <c r="C16" i="39" s="1"/>
  <c r="W11" i="33" s="1"/>
  <c r="G16" i="39" a="1"/>
  <c r="G16" i="39" s="1"/>
  <c r="AA11" i="33" s="1"/>
  <c r="G8" i="29"/>
  <c r="G15" i="30"/>
  <c r="J10" i="29" s="1"/>
  <c r="F15" i="30"/>
  <c r="I10" i="29" s="1"/>
  <c r="I15" i="30"/>
  <c r="L10" i="29" s="1"/>
  <c r="H15" i="30"/>
  <c r="K10" i="29" s="1"/>
  <c r="E15" i="30"/>
  <c r="H10" i="29" s="1"/>
  <c r="K15" i="30" a="1"/>
  <c r="K15" i="30" s="1"/>
  <c r="D15" i="30"/>
  <c r="G10" i="29" s="1"/>
  <c r="E10" i="29"/>
  <c r="C15" i="30"/>
  <c r="F10" i="29" s="1"/>
  <c r="J15" i="30"/>
  <c r="M10" i="29" s="1"/>
  <c r="E11" i="33"/>
  <c r="G16" i="34" a="1"/>
  <c r="G16" i="34" s="1"/>
  <c r="F16" i="34"/>
  <c r="I11" i="33" s="1"/>
  <c r="E16" i="34"/>
  <c r="H11" i="33" s="1"/>
  <c r="D16" i="34"/>
  <c r="G11" i="33" s="1"/>
  <c r="C16" i="34"/>
  <c r="F11" i="33" s="1"/>
  <c r="G9" i="33"/>
  <c r="K12" i="49" a="1"/>
  <c r="K12" i="49" s="1"/>
  <c r="H12" i="49" a="1"/>
  <c r="H12" i="49" s="1"/>
  <c r="E12" i="49" a="1"/>
  <c r="E12" i="49" s="1"/>
  <c r="L12" i="49" a="1"/>
  <c r="L12" i="49" s="1"/>
  <c r="G12" i="49" a="1"/>
  <c r="G12" i="49" s="1"/>
  <c r="C12" i="49" a="1"/>
  <c r="C12" i="49" s="1"/>
  <c r="J12" i="49" a="1"/>
  <c r="J12" i="49" s="1"/>
  <c r="F12" i="49" a="1"/>
  <c r="F12" i="49" s="1"/>
  <c r="I12" i="49" a="1"/>
  <c r="I12" i="49" s="1"/>
  <c r="B13" i="49"/>
  <c r="D12" i="49" a="1"/>
  <c r="D12" i="49" s="1"/>
  <c r="E10" i="10"/>
  <c r="G15" i="25"/>
  <c r="J10" i="10" s="1"/>
  <c r="K15" i="25" a="1"/>
  <c r="K15" i="25" s="1"/>
  <c r="E15" i="25"/>
  <c r="H10" i="10" s="1"/>
  <c r="I15" i="25"/>
  <c r="L10" i="10" s="1"/>
  <c r="F15" i="25"/>
  <c r="I10" i="10" s="1"/>
  <c r="H15" i="25"/>
  <c r="K10" i="10" s="1"/>
  <c r="J15" i="25"/>
  <c r="M10" i="10" s="1"/>
  <c r="C15" i="25"/>
  <c r="F10" i="10" s="1"/>
  <c r="I14" i="32"/>
  <c r="L9" i="31" s="1"/>
  <c r="C14" i="32"/>
  <c r="F9" i="31" s="1"/>
  <c r="E9" i="31"/>
  <c r="F14" i="32"/>
  <c r="I9" i="31" s="1"/>
  <c r="K14" i="32" a="1"/>
  <c r="K14" i="32" s="1"/>
  <c r="E14" i="32"/>
  <c r="H9" i="31" s="1"/>
  <c r="D14" i="32"/>
  <c r="G9" i="31" s="1"/>
  <c r="J14" i="32"/>
  <c r="M9" i="31" s="1"/>
  <c r="H14" i="32"/>
  <c r="K9" i="31" s="1"/>
  <c r="G14" i="32"/>
  <c r="J9" i="31" s="1"/>
  <c r="M8" i="31"/>
  <c r="B16" i="25" a="1"/>
  <c r="B16" i="25" s="1"/>
  <c r="H8" i="10"/>
  <c r="H8" i="29"/>
  <c r="B17" i="30" a="1"/>
  <c r="B17" i="30" s="1"/>
  <c r="M8" i="29"/>
  <c r="I8" i="29"/>
  <c r="B17" i="34" a="1"/>
  <c r="B17" i="34" s="1"/>
  <c r="E10" i="33"/>
  <c r="D15" i="34"/>
  <c r="G10" i="33" s="1"/>
  <c r="G15" i="34" a="1"/>
  <c r="G15" i="34" s="1"/>
  <c r="E15" i="34"/>
  <c r="C15" i="34"/>
  <c r="F15" i="34"/>
  <c r="I8" i="31"/>
  <c r="K8" i="29"/>
  <c r="V10" i="33"/>
  <c r="D15" i="39" a="1"/>
  <c r="D15" i="39" s="1"/>
  <c r="X10" i="33" s="1"/>
  <c r="H15" i="39" a="1"/>
  <c r="H15" i="39" s="1"/>
  <c r="G15" i="39" a="1"/>
  <c r="G15" i="39" s="1"/>
  <c r="C15" i="39" a="1"/>
  <c r="C15" i="39" s="1"/>
  <c r="W10" i="33" s="1"/>
  <c r="F15" i="39" a="1"/>
  <c r="F15" i="39" s="1"/>
  <c r="E15" i="39" a="1"/>
  <c r="E15" i="39" s="1"/>
  <c r="J8" i="31"/>
  <c r="K8" i="31"/>
  <c r="G8" i="31"/>
  <c r="F8" i="10"/>
  <c r="L8" i="10"/>
  <c r="I8" i="10"/>
  <c r="K8" i="10"/>
  <c r="J8" i="10"/>
  <c r="H8" i="31"/>
  <c r="B15" i="32" a="1"/>
  <c r="B15" i="32" s="1"/>
  <c r="M8" i="10"/>
  <c r="G14" i="25"/>
  <c r="J9" i="10" s="1"/>
  <c r="E9" i="10"/>
  <c r="J14" i="25"/>
  <c r="M9" i="10" s="1"/>
  <c r="C14" i="25"/>
  <c r="F9" i="10" s="1"/>
  <c r="I14" i="25"/>
  <c r="L9" i="10" s="1"/>
  <c r="D14" i="25" s="1"/>
  <c r="G9" i="10" s="1"/>
  <c r="H14" i="25"/>
  <c r="K9" i="10" s="1"/>
  <c r="F14" i="25"/>
  <c r="I9" i="10" s="1"/>
  <c r="E14" i="25"/>
  <c r="H9" i="10" s="1"/>
  <c r="K14" i="25" a="1"/>
  <c r="K14" i="25" s="1"/>
  <c r="B18" i="39" a="1"/>
  <c r="B18" i="39" s="1"/>
  <c r="B14" i="36" a="1"/>
  <c r="B14" i="36" s="1"/>
  <c r="E9" i="29"/>
  <c r="G14" i="30"/>
  <c r="J9" i="29" s="1"/>
  <c r="D14" i="30"/>
  <c r="G9" i="29" s="1"/>
  <c r="K14" i="30" a="1"/>
  <c r="K14" i="30" s="1"/>
  <c r="C14" i="30"/>
  <c r="F9" i="29" s="1"/>
  <c r="J14" i="30"/>
  <c r="M9" i="29" s="1"/>
  <c r="I14" i="30"/>
  <c r="L9" i="29" s="1"/>
  <c r="H14" i="30"/>
  <c r="K9" i="29" s="1"/>
  <c r="F14" i="30"/>
  <c r="I9" i="29" s="1"/>
  <c r="E14" i="30"/>
  <c r="H9" i="29" s="1"/>
  <c r="L8" i="29"/>
  <c r="I10" i="33" l="1"/>
  <c r="Z10" i="33"/>
  <c r="F10" i="33"/>
  <c r="E12" i="33"/>
  <c r="F17" i="34"/>
  <c r="I12" i="33" s="1"/>
  <c r="D17" i="34"/>
  <c r="G12" i="33" s="1"/>
  <c r="E17" i="34"/>
  <c r="H12" i="33" s="1"/>
  <c r="C17" i="34"/>
  <c r="F12" i="33" s="1"/>
  <c r="G17" i="34" a="1"/>
  <c r="G17" i="34" s="1"/>
  <c r="B18" i="34" a="1"/>
  <c r="B18" i="34" s="1"/>
  <c r="B19" i="39" a="1"/>
  <c r="B19" i="39" s="1"/>
  <c r="P8" i="33"/>
  <c r="Y10" i="33"/>
  <c r="H10" i="33"/>
  <c r="B18" i="30" a="1"/>
  <c r="B18" i="30" s="1"/>
  <c r="Q8" i="33"/>
  <c r="V13" i="33"/>
  <c r="F18" i="39" a="1"/>
  <c r="F18" i="39" s="1"/>
  <c r="Z13" i="33" s="1"/>
  <c r="E18" i="39" a="1"/>
  <c r="E18" i="39" s="1"/>
  <c r="Y13" i="33" s="1"/>
  <c r="D18" i="39" a="1"/>
  <c r="D18" i="39" s="1"/>
  <c r="X13" i="33" s="1"/>
  <c r="H18" i="39" a="1"/>
  <c r="H18" i="39" s="1"/>
  <c r="G18" i="39" a="1"/>
  <c r="G18" i="39" s="1"/>
  <c r="AA13" i="33" s="1"/>
  <c r="C18" i="39" a="1"/>
  <c r="C18" i="39" s="1"/>
  <c r="AA10" i="33"/>
  <c r="E12" i="29"/>
  <c r="G17" i="30"/>
  <c r="J12" i="29" s="1"/>
  <c r="D17" i="30"/>
  <c r="G12" i="29" s="1"/>
  <c r="J17" i="30"/>
  <c r="M12" i="29" s="1"/>
  <c r="I17" i="30"/>
  <c r="H17" i="30"/>
  <c r="K12" i="29" s="1"/>
  <c r="K17" i="30" a="1"/>
  <c r="K17" i="30" s="1"/>
  <c r="F17" i="30"/>
  <c r="I12" i="29" s="1"/>
  <c r="E17" i="30"/>
  <c r="H12" i="29" s="1"/>
  <c r="C17" i="30"/>
  <c r="F12" i="29" s="1"/>
  <c r="D15" i="25"/>
  <c r="G10" i="10" s="1"/>
  <c r="J13" i="49" a="1"/>
  <c r="J13" i="49" s="1"/>
  <c r="G13" i="49" a="1"/>
  <c r="G13" i="49" s="1"/>
  <c r="D13" i="49" a="1"/>
  <c r="D13" i="49" s="1"/>
  <c r="B14" i="49"/>
  <c r="L13" i="49" a="1"/>
  <c r="L13" i="49" s="1"/>
  <c r="F13" i="49" a="1"/>
  <c r="F13" i="49" s="1"/>
  <c r="E13" i="49" a="1"/>
  <c r="E13" i="49" s="1"/>
  <c r="K13" i="49" a="1"/>
  <c r="K13" i="49" s="1"/>
  <c r="C13" i="49" a="1"/>
  <c r="C13" i="49" s="1"/>
  <c r="I13" i="49" a="1"/>
  <c r="I13" i="49" s="1"/>
  <c r="H13" i="49" a="1"/>
  <c r="H13" i="49" s="1"/>
  <c r="R8" i="33"/>
  <c r="M9" i="33"/>
  <c r="D14" i="36" a="1"/>
  <c r="D14" i="36" s="1"/>
  <c r="O9" i="33" s="1"/>
  <c r="H14" i="36" a="1"/>
  <c r="H14" i="36" s="1"/>
  <c r="G14" i="36" a="1"/>
  <c r="G14" i="36" s="1"/>
  <c r="R9" i="33" s="1"/>
  <c r="C14" i="36" a="1"/>
  <c r="C14" i="36" s="1"/>
  <c r="N9" i="33" s="1"/>
  <c r="F14" i="36" a="1"/>
  <c r="F14" i="36" s="1"/>
  <c r="Q9" i="33" s="1"/>
  <c r="E14" i="36" a="1"/>
  <c r="E14" i="36" s="1"/>
  <c r="P9" i="33" s="1"/>
  <c r="B15" i="36" a="1"/>
  <c r="B15" i="36" s="1"/>
  <c r="I15" i="32"/>
  <c r="L10" i="31" s="1"/>
  <c r="C15" i="32"/>
  <c r="F10" i="31" s="1"/>
  <c r="H15" i="32"/>
  <c r="G15" i="32"/>
  <c r="F15" i="32"/>
  <c r="E10" i="31"/>
  <c r="K15" i="32" a="1"/>
  <c r="K15" i="32" s="1"/>
  <c r="J15" i="32"/>
  <c r="M10" i="31" s="1"/>
  <c r="E15" i="32"/>
  <c r="D15" i="32"/>
  <c r="B16" i="32" a="1"/>
  <c r="B16" i="32" s="1"/>
  <c r="D13" i="25"/>
  <c r="E11" i="10"/>
  <c r="G16" i="25"/>
  <c r="J11" i="10" s="1"/>
  <c r="H16" i="25"/>
  <c r="F16" i="25"/>
  <c r="I11" i="10" s="1"/>
  <c r="K16" i="25" a="1"/>
  <c r="K16" i="25" s="1"/>
  <c r="I16" i="25"/>
  <c r="E16" i="25"/>
  <c r="J16" i="25"/>
  <c r="M11" i="10" s="1"/>
  <c r="C16" i="25"/>
  <c r="N8" i="33"/>
  <c r="B17" i="25" a="1"/>
  <c r="B17" i="25" s="1"/>
  <c r="O8" i="33"/>
  <c r="B18" i="25" a="1"/>
  <c r="B18" i="25" s="1"/>
  <c r="K14" i="49" l="1" a="1"/>
  <c r="K14" i="49" s="1"/>
  <c r="H14" i="49" a="1"/>
  <c r="H14" i="49" s="1"/>
  <c r="E14" i="49" a="1"/>
  <c r="E14" i="49" s="1"/>
  <c r="I14" i="49" a="1"/>
  <c r="I14" i="49" s="1"/>
  <c r="D14" i="49" a="1"/>
  <c r="D14" i="49" s="1"/>
  <c r="L14" i="49" a="1"/>
  <c r="L14" i="49" s="1"/>
  <c r="G14" i="49" a="1"/>
  <c r="G14" i="49" s="1"/>
  <c r="C14" i="49" a="1"/>
  <c r="C14" i="49" s="1"/>
  <c r="B15" i="49"/>
  <c r="J14" i="49" a="1"/>
  <c r="J14" i="49" s="1"/>
  <c r="F14" i="49" a="1"/>
  <c r="F14" i="49" s="1"/>
  <c r="V14" i="33"/>
  <c r="H19" i="39" a="1"/>
  <c r="H19" i="39" s="1"/>
  <c r="C19" i="39" a="1"/>
  <c r="C19" i="39" s="1"/>
  <c r="W14" i="33" s="1"/>
  <c r="G19" i="39" a="1"/>
  <c r="G19" i="39" s="1"/>
  <c r="F19" i="39" a="1"/>
  <c r="F19" i="39" s="1"/>
  <c r="Z14" i="33" s="1"/>
  <c r="E19" i="39" a="1"/>
  <c r="E19" i="39" s="1"/>
  <c r="D19" i="39" a="1"/>
  <c r="D19" i="39" s="1"/>
  <c r="B20" i="39" a="1"/>
  <c r="B20" i="39" s="1"/>
  <c r="G8" i="10"/>
  <c r="M10" i="33"/>
  <c r="F15" i="36" a="1"/>
  <c r="F15" i="36" s="1"/>
  <c r="Q10" i="33" s="1"/>
  <c r="E15" i="36" a="1"/>
  <c r="E15" i="36" s="1"/>
  <c r="D15" i="36" a="1"/>
  <c r="D15" i="36" s="1"/>
  <c r="C15" i="36" a="1"/>
  <c r="C15" i="36" s="1"/>
  <c r="H15" i="36" a="1"/>
  <c r="H15" i="36" s="1"/>
  <c r="G15" i="36" a="1"/>
  <c r="G15" i="36" s="1"/>
  <c r="R10" i="33" s="1"/>
  <c r="E13" i="10"/>
  <c r="G18" i="25"/>
  <c r="J13" i="10" s="1"/>
  <c r="H18" i="25"/>
  <c r="K13" i="10" s="1"/>
  <c r="F18" i="25"/>
  <c r="I13" i="10" s="1"/>
  <c r="K18" i="25" a="1"/>
  <c r="K18" i="25" s="1"/>
  <c r="E18" i="25"/>
  <c r="H13" i="10" s="1"/>
  <c r="J18" i="25"/>
  <c r="M13" i="10" s="1"/>
  <c r="C18" i="25"/>
  <c r="F13" i="10" s="1"/>
  <c r="I18" i="25"/>
  <c r="L13" i="10" s="1"/>
  <c r="D18" i="25" s="1"/>
  <c r="G13" i="10" s="1"/>
  <c r="G17" i="25"/>
  <c r="J12" i="10" s="1"/>
  <c r="K17" i="25" a="1"/>
  <c r="K17" i="25" s="1"/>
  <c r="J17" i="25"/>
  <c r="C17" i="25"/>
  <c r="F12" i="10" s="1"/>
  <c r="F17" i="25"/>
  <c r="I12" i="10" s="1"/>
  <c r="I17" i="25"/>
  <c r="L12" i="10" s="1"/>
  <c r="H17" i="25"/>
  <c r="K12" i="10" s="1"/>
  <c r="E12" i="10"/>
  <c r="E17" i="25"/>
  <c r="H10" i="31"/>
  <c r="K10" i="31"/>
  <c r="K11" i="10"/>
  <c r="W13" i="33"/>
  <c r="B19" i="25" a="1"/>
  <c r="B19" i="25" s="1"/>
  <c r="G18" i="30"/>
  <c r="J13" i="29" s="1"/>
  <c r="F18" i="30"/>
  <c r="I13" i="29" s="1"/>
  <c r="H18" i="30"/>
  <c r="E18" i="30"/>
  <c r="K18" i="30" a="1"/>
  <c r="K18" i="30" s="1"/>
  <c r="D18" i="30"/>
  <c r="I18" i="30"/>
  <c r="L13" i="29" s="1"/>
  <c r="C18" i="30"/>
  <c r="E13" i="29"/>
  <c r="J18" i="30"/>
  <c r="E13" i="33"/>
  <c r="D18" i="34"/>
  <c r="G18" i="34" a="1"/>
  <c r="G18" i="34" s="1"/>
  <c r="F18" i="34"/>
  <c r="I13" i="33" s="1"/>
  <c r="E18" i="34"/>
  <c r="C18" i="34"/>
  <c r="B16" i="36" a="1"/>
  <c r="B16" i="36" s="1"/>
  <c r="F11" i="10"/>
  <c r="E11" i="31"/>
  <c r="I16" i="32"/>
  <c r="C16" i="32"/>
  <c r="F11" i="31" s="1"/>
  <c r="D16" i="32"/>
  <c r="G11" i="31" s="1"/>
  <c r="J16" i="32"/>
  <c r="H16" i="32"/>
  <c r="K11" i="31" s="1"/>
  <c r="E16" i="32"/>
  <c r="H11" i="31" s="1"/>
  <c r="K16" i="32" a="1"/>
  <c r="K16" i="32" s="1"/>
  <c r="F16" i="32"/>
  <c r="I11" i="31" s="1"/>
  <c r="G16" i="32"/>
  <c r="J11" i="31" s="1"/>
  <c r="L11" i="10"/>
  <c r="I10" i="31"/>
  <c r="L12" i="29"/>
  <c r="H11" i="10"/>
  <c r="G10" i="31"/>
  <c r="J10" i="31"/>
  <c r="B19" i="30" a="1"/>
  <c r="B19" i="30" s="1"/>
  <c r="B17" i="32" a="1"/>
  <c r="B17" i="32" s="1"/>
  <c r="B19" i="34" a="1"/>
  <c r="B19" i="34" s="1"/>
  <c r="D16" i="25" l="1"/>
  <c r="L11" i="31"/>
  <c r="F13" i="33"/>
  <c r="F13" i="29"/>
  <c r="G19" i="30"/>
  <c r="J14" i="29" s="1"/>
  <c r="E14" i="29"/>
  <c r="I19" i="30"/>
  <c r="L14" i="29" s="1"/>
  <c r="K19" i="30" a="1"/>
  <c r="K19" i="30" s="1"/>
  <c r="D19" i="30"/>
  <c r="C19" i="30"/>
  <c r="J19" i="30"/>
  <c r="M14" i="29" s="1"/>
  <c r="E19" i="30"/>
  <c r="H14" i="29" s="1"/>
  <c r="H19" i="30"/>
  <c r="F19" i="30"/>
  <c r="G13" i="29"/>
  <c r="G19" i="25"/>
  <c r="J19" i="25"/>
  <c r="C19" i="25"/>
  <c r="I19" i="25"/>
  <c r="E14" i="10"/>
  <c r="H19" i="25"/>
  <c r="F19" i="25"/>
  <c r="E19" i="25"/>
  <c r="H14" i="10" s="1"/>
  <c r="K19" i="25" a="1"/>
  <c r="K19" i="25" s="1"/>
  <c r="B20" i="25" a="1"/>
  <c r="B20" i="25" s="1"/>
  <c r="N10" i="33"/>
  <c r="B18" i="32" a="1"/>
  <c r="B18" i="32" s="1"/>
  <c r="X14" i="33"/>
  <c r="B20" i="30" a="1"/>
  <c r="B20" i="30" s="1"/>
  <c r="B21" i="25" a="1"/>
  <c r="B21" i="25" s="1"/>
  <c r="O10" i="33"/>
  <c r="V15" i="33"/>
  <c r="E20" i="39" a="1"/>
  <c r="E20" i="39" s="1"/>
  <c r="H20" i="39" a="1"/>
  <c r="H20" i="39" s="1"/>
  <c r="D20" i="39" a="1"/>
  <c r="D20" i="39" s="1"/>
  <c r="X15" i="33" s="1"/>
  <c r="C20" i="39" a="1"/>
  <c r="C20" i="39" s="1"/>
  <c r="G20" i="39" a="1"/>
  <c r="G20" i="39" s="1"/>
  <c r="AA15" i="33" s="1"/>
  <c r="F20" i="39" a="1"/>
  <c r="F20" i="39" s="1"/>
  <c r="Y14" i="33"/>
  <c r="H13" i="33"/>
  <c r="M11" i="31"/>
  <c r="B20" i="34" a="1"/>
  <c r="B20" i="34" s="1"/>
  <c r="B17" i="36" a="1"/>
  <c r="B17" i="36" s="1"/>
  <c r="G13" i="33"/>
  <c r="M13" i="29"/>
  <c r="H13" i="29"/>
  <c r="P10" i="33"/>
  <c r="B21" i="39" a="1"/>
  <c r="B21" i="39" s="1"/>
  <c r="B22" i="39" s="1" a="1"/>
  <c r="B22" i="39" s="1"/>
  <c r="E14" i="33"/>
  <c r="G19" i="34" a="1"/>
  <c r="G19" i="34" s="1"/>
  <c r="F19" i="34"/>
  <c r="E19" i="34"/>
  <c r="H14" i="33" s="1"/>
  <c r="D19" i="34"/>
  <c r="G14" i="33" s="1"/>
  <c r="C19" i="34"/>
  <c r="M11" i="33"/>
  <c r="H16" i="36" a="1"/>
  <c r="H16" i="36" s="1"/>
  <c r="D16" i="36" a="1"/>
  <c r="D16" i="36" s="1"/>
  <c r="O11" i="33" s="1"/>
  <c r="C16" i="36" a="1"/>
  <c r="C16" i="36" s="1"/>
  <c r="G16" i="36" a="1"/>
  <c r="G16" i="36" s="1"/>
  <c r="F16" i="36" a="1"/>
  <c r="F16" i="36" s="1"/>
  <c r="E16" i="36" a="1"/>
  <c r="E16" i="36" s="1"/>
  <c r="I17" i="32"/>
  <c r="L12" i="31" s="1"/>
  <c r="C17" i="32"/>
  <c r="F12" i="31" s="1"/>
  <c r="F17" i="32"/>
  <c r="K17" i="32" a="1"/>
  <c r="K17" i="32" s="1"/>
  <c r="E17" i="32"/>
  <c r="H12" i="31" s="1"/>
  <c r="D17" i="32"/>
  <c r="E12" i="31"/>
  <c r="G17" i="32"/>
  <c r="J17" i="32"/>
  <c r="M12" i="31" s="1"/>
  <c r="H17" i="32"/>
  <c r="K13" i="29"/>
  <c r="H12" i="10"/>
  <c r="M12" i="10"/>
  <c r="AA14" i="33"/>
  <c r="J15" i="49" a="1"/>
  <c r="J15" i="49" s="1"/>
  <c r="G15" i="49" a="1"/>
  <c r="G15" i="49" s="1"/>
  <c r="D15" i="49" a="1"/>
  <c r="D15" i="49" s="1"/>
  <c r="B16" i="49"/>
  <c r="L15" i="49" a="1"/>
  <c r="L15" i="49" s="1"/>
  <c r="E15" i="49" a="1"/>
  <c r="E15" i="49" s="1"/>
  <c r="K15" i="49" a="1"/>
  <c r="K15" i="49" s="1"/>
  <c r="I15" i="49" a="1"/>
  <c r="I15" i="49" s="1"/>
  <c r="C15" i="49" a="1"/>
  <c r="C15" i="49" s="1"/>
  <c r="H15" i="49" a="1"/>
  <c r="H15" i="49" s="1"/>
  <c r="F15" i="49" a="1"/>
  <c r="F15" i="49" s="1"/>
  <c r="V17" i="33" l="1"/>
  <c r="E22" i="39" a="1"/>
  <c r="E22" i="39" s="1"/>
  <c r="Y17" i="33" s="1"/>
  <c r="D22" i="39" a="1"/>
  <c r="D22" i="39" s="1"/>
  <c r="X17" i="33" s="1"/>
  <c r="H22" i="39" a="1"/>
  <c r="H22" i="39" s="1"/>
  <c r="C22" i="39" a="1"/>
  <c r="C22" i="39" s="1"/>
  <c r="W17" i="33" s="1"/>
  <c r="G22" i="39" a="1"/>
  <c r="G22" i="39" s="1"/>
  <c r="AA17" i="33" s="1"/>
  <c r="F22" i="39" a="1"/>
  <c r="F22" i="39" s="1"/>
  <c r="Z17" i="33" s="1"/>
  <c r="B23" i="39" a="1"/>
  <c r="B23" i="39" s="1"/>
  <c r="I12" i="31"/>
  <c r="M14" i="10"/>
  <c r="I14" i="29"/>
  <c r="G11" i="10"/>
  <c r="M12" i="33"/>
  <c r="F17" i="36" a="1"/>
  <c r="F17" i="36" s="1"/>
  <c r="Q12" i="33" s="1"/>
  <c r="E17" i="36" a="1"/>
  <c r="E17" i="36" s="1"/>
  <c r="D17" i="36" a="1"/>
  <c r="D17" i="36" s="1"/>
  <c r="O12" i="33" s="1"/>
  <c r="H17" i="36" a="1"/>
  <c r="H17" i="36" s="1"/>
  <c r="C17" i="36" a="1"/>
  <c r="C17" i="36" s="1"/>
  <c r="N12" i="33" s="1"/>
  <c r="G17" i="36" a="1"/>
  <c r="G17" i="36" s="1"/>
  <c r="R12" i="33" s="1"/>
  <c r="Y15" i="33"/>
  <c r="E16" i="10"/>
  <c r="G21" i="25"/>
  <c r="J16" i="10" s="1"/>
  <c r="H21" i="25"/>
  <c r="K16" i="10" s="1"/>
  <c r="F21" i="25"/>
  <c r="I16" i="10" s="1"/>
  <c r="K21" i="25" a="1"/>
  <c r="K21" i="25" s="1"/>
  <c r="E21" i="25"/>
  <c r="H16" i="10" s="1"/>
  <c r="J21" i="25"/>
  <c r="M16" i="10" s="1"/>
  <c r="C21" i="25"/>
  <c r="F16" i="10" s="1"/>
  <c r="I21" i="25"/>
  <c r="L16" i="10" s="1"/>
  <c r="E15" i="29"/>
  <c r="G20" i="30"/>
  <c r="D20" i="30"/>
  <c r="I20" i="30"/>
  <c r="H20" i="30"/>
  <c r="F20" i="30"/>
  <c r="I15" i="29" s="1"/>
  <c r="E20" i="30"/>
  <c r="K20" i="30" a="1"/>
  <c r="K20" i="30" s="1"/>
  <c r="C20" i="30"/>
  <c r="F15" i="29" s="1"/>
  <c r="J20" i="30"/>
  <c r="B22" i="25" a="1"/>
  <c r="B22" i="25" s="1"/>
  <c r="G20" i="25"/>
  <c r="J15" i="10" s="1"/>
  <c r="K20" i="25" a="1"/>
  <c r="K20" i="25" s="1"/>
  <c r="E20" i="25"/>
  <c r="E15" i="10"/>
  <c r="J20" i="25"/>
  <c r="C20" i="25"/>
  <c r="F15" i="10" s="1"/>
  <c r="I20" i="25"/>
  <c r="L15" i="10" s="1"/>
  <c r="F20" i="25"/>
  <c r="I15" i="10" s="1"/>
  <c r="H20" i="25"/>
  <c r="B23" i="25" a="1"/>
  <c r="B23" i="25" s="1"/>
  <c r="I14" i="10"/>
  <c r="J14" i="10"/>
  <c r="K14" i="29"/>
  <c r="K12" i="31"/>
  <c r="J12" i="31"/>
  <c r="P11" i="33"/>
  <c r="Q11" i="33"/>
  <c r="Z15" i="33"/>
  <c r="K14" i="10"/>
  <c r="B21" i="30" a="1"/>
  <c r="B21" i="30" s="1"/>
  <c r="I14" i="33"/>
  <c r="K16" i="49" a="1"/>
  <c r="K16" i="49" s="1"/>
  <c r="H16" i="49" a="1"/>
  <c r="H16" i="49" s="1"/>
  <c r="E16" i="49" a="1"/>
  <c r="E16" i="49" s="1"/>
  <c r="J16" i="49" a="1"/>
  <c r="J16" i="49" s="1"/>
  <c r="F16" i="49" a="1"/>
  <c r="F16" i="49" s="1"/>
  <c r="I16" i="49" a="1"/>
  <c r="I16" i="49" s="1"/>
  <c r="D16" i="49" a="1"/>
  <c r="D16" i="49" s="1"/>
  <c r="G16" i="49" a="1"/>
  <c r="G16" i="49" s="1"/>
  <c r="B17" i="49"/>
  <c r="C16" i="49" a="1"/>
  <c r="C16" i="49" s="1"/>
  <c r="L16" i="49" a="1"/>
  <c r="L16" i="49" s="1"/>
  <c r="G12" i="31"/>
  <c r="R11" i="33"/>
  <c r="F14" i="33"/>
  <c r="V16" i="33"/>
  <c r="G21" i="39" a="1"/>
  <c r="G21" i="39" s="1"/>
  <c r="C21" i="39" a="1"/>
  <c r="C21" i="39" s="1"/>
  <c r="W16" i="33" s="1"/>
  <c r="F21" i="39" a="1"/>
  <c r="F21" i="39" s="1"/>
  <c r="Z16" i="33" s="1"/>
  <c r="E21" i="39" a="1"/>
  <c r="E21" i="39" s="1"/>
  <c r="Y16" i="33" s="1"/>
  <c r="D21" i="39" a="1"/>
  <c r="D21" i="39" s="1"/>
  <c r="X16" i="33" s="1"/>
  <c r="H21" i="39" a="1"/>
  <c r="H21" i="39" s="1"/>
  <c r="N11" i="33"/>
  <c r="E15" i="33"/>
  <c r="F20" i="34"/>
  <c r="I15" i="33" s="1"/>
  <c r="D20" i="34"/>
  <c r="G20" i="34" a="1"/>
  <c r="G20" i="34" s="1"/>
  <c r="E20" i="34"/>
  <c r="H15" i="33" s="1"/>
  <c r="C20" i="34"/>
  <c r="F15" i="33" s="1"/>
  <c r="W15" i="33"/>
  <c r="D17" i="25"/>
  <c r="G12" i="10" s="1"/>
  <c r="B18" i="36" a="1"/>
  <c r="B18" i="36" s="1"/>
  <c r="L14" i="10"/>
  <c r="F14" i="29"/>
  <c r="B21" i="34" a="1"/>
  <c r="B21" i="34" s="1"/>
  <c r="I18" i="32"/>
  <c r="L13" i="31" s="1"/>
  <c r="C18" i="32"/>
  <c r="H18" i="32"/>
  <c r="K13" i="31" s="1"/>
  <c r="G18" i="32"/>
  <c r="J13" i="31" s="1"/>
  <c r="E13" i="31"/>
  <c r="F18" i="32"/>
  <c r="I13" i="31" s="1"/>
  <c r="K18" i="32" a="1"/>
  <c r="K18" i="32" s="1"/>
  <c r="J18" i="32"/>
  <c r="M13" i="31" s="1"/>
  <c r="E18" i="32"/>
  <c r="H13" i="31" s="1"/>
  <c r="D18" i="32"/>
  <c r="G13" i="31" s="1"/>
  <c r="B20" i="32" a="1"/>
  <c r="B20" i="32" s="1"/>
  <c r="B19" i="32" a="1"/>
  <c r="B19" i="32" s="1"/>
  <c r="F14" i="10"/>
  <c r="G14" i="29"/>
  <c r="H15" i="10" l="1"/>
  <c r="H15" i="29"/>
  <c r="I20" i="32"/>
  <c r="L15" i="31" s="1"/>
  <c r="C20" i="32"/>
  <c r="F15" i="31" s="1"/>
  <c r="F20" i="32"/>
  <c r="I15" i="31" s="1"/>
  <c r="K20" i="32" a="1"/>
  <c r="K20" i="32" s="1"/>
  <c r="E20" i="32"/>
  <c r="H15" i="31" s="1"/>
  <c r="D20" i="32"/>
  <c r="G15" i="31" s="1"/>
  <c r="J20" i="32"/>
  <c r="M15" i="31" s="1"/>
  <c r="E15" i="31"/>
  <c r="G20" i="32"/>
  <c r="J15" i="31" s="1"/>
  <c r="H20" i="32"/>
  <c r="K15" i="31" s="1"/>
  <c r="K15" i="10"/>
  <c r="J17" i="49" a="1"/>
  <c r="J17" i="49" s="1"/>
  <c r="G17" i="49" a="1"/>
  <c r="G17" i="49" s="1"/>
  <c r="D17" i="49" a="1"/>
  <c r="D17" i="49" s="1"/>
  <c r="B18" i="49"/>
  <c r="K17" i="49" a="1"/>
  <c r="K17" i="49" s="1"/>
  <c r="E17" i="49" a="1"/>
  <c r="E17" i="49" s="1"/>
  <c r="C17" i="49" a="1"/>
  <c r="C17" i="49" s="1"/>
  <c r="I17" i="49" a="1"/>
  <c r="I17" i="49" s="1"/>
  <c r="L17" i="49" a="1"/>
  <c r="L17" i="49" s="1"/>
  <c r="H17" i="49" a="1"/>
  <c r="H17" i="49" s="1"/>
  <c r="F17" i="49" a="1"/>
  <c r="F17" i="49" s="1"/>
  <c r="D21" i="25"/>
  <c r="G16" i="10" s="1"/>
  <c r="D19" i="25"/>
  <c r="G14" i="10" s="1"/>
  <c r="E14" i="31"/>
  <c r="I19" i="32"/>
  <c r="L14" i="31" s="1"/>
  <c r="C19" i="32"/>
  <c r="F14" i="31" s="1"/>
  <c r="D19" i="32"/>
  <c r="G14" i="31" s="1"/>
  <c r="J19" i="32"/>
  <c r="M14" i="31" s="1"/>
  <c r="H19" i="32"/>
  <c r="K14" i="31" s="1"/>
  <c r="G19" i="32"/>
  <c r="J14" i="31" s="1"/>
  <c r="K19" i="32" a="1"/>
  <c r="K19" i="32" s="1"/>
  <c r="F19" i="32"/>
  <c r="I14" i="31" s="1"/>
  <c r="E19" i="32"/>
  <c r="H14" i="31" s="1"/>
  <c r="E16" i="33"/>
  <c r="D21" i="34"/>
  <c r="G16" i="33" s="1"/>
  <c r="G21" i="34" a="1"/>
  <c r="G21" i="34" s="1"/>
  <c r="F21" i="34"/>
  <c r="I16" i="33" s="1"/>
  <c r="E21" i="34"/>
  <c r="C21" i="34"/>
  <c r="F16" i="33" s="1"/>
  <c r="B22" i="34" a="1"/>
  <c r="B22" i="34" s="1"/>
  <c r="AA16" i="33"/>
  <c r="G23" i="25"/>
  <c r="J18" i="10" s="1"/>
  <c r="K23" i="25" a="1"/>
  <c r="K23" i="25" s="1"/>
  <c r="E23" i="25"/>
  <c r="H18" i="10" s="1"/>
  <c r="J23" i="25"/>
  <c r="M18" i="10" s="1"/>
  <c r="C23" i="25"/>
  <c r="F18" i="10" s="1"/>
  <c r="I23" i="25"/>
  <c r="L18" i="10" s="1"/>
  <c r="D23" i="25" s="1"/>
  <c r="G18" i="10" s="1"/>
  <c r="E18" i="10"/>
  <c r="H23" i="25"/>
  <c r="K18" i="10" s="1"/>
  <c r="F23" i="25"/>
  <c r="I18" i="10" s="1"/>
  <c r="K15" i="29"/>
  <c r="P12" i="33"/>
  <c r="V18" i="33"/>
  <c r="G23" i="39" a="1"/>
  <c r="G23" i="39" s="1"/>
  <c r="AA18" i="33" s="1"/>
  <c r="F23" i="39" a="1"/>
  <c r="F23" i="39" s="1"/>
  <c r="Z18" i="33" s="1"/>
  <c r="E23" i="39" a="1"/>
  <c r="E23" i="39" s="1"/>
  <c r="H23" i="39" a="1"/>
  <c r="H23" i="39" s="1"/>
  <c r="D23" i="39" a="1"/>
  <c r="D23" i="39" s="1"/>
  <c r="X18" i="33" s="1"/>
  <c r="C23" i="39" a="1"/>
  <c r="C23" i="39" s="1"/>
  <c r="B24" i="39" a="1"/>
  <c r="B24" i="39" s="1"/>
  <c r="G22" i="25"/>
  <c r="J17" i="10" s="1"/>
  <c r="J22" i="25"/>
  <c r="M17" i="10" s="1"/>
  <c r="C22" i="25"/>
  <c r="I22" i="25"/>
  <c r="H22" i="25"/>
  <c r="F22" i="25"/>
  <c r="K22" i="25" a="1"/>
  <c r="K22" i="25" s="1"/>
  <c r="E22" i="25"/>
  <c r="H17" i="10" s="1"/>
  <c r="E17" i="10"/>
  <c r="M15" i="29"/>
  <c r="L15" i="29"/>
  <c r="B19" i="36" a="1"/>
  <c r="B19" i="36" s="1"/>
  <c r="F13" i="31"/>
  <c r="G15" i="33"/>
  <c r="M15" i="10"/>
  <c r="G15" i="29"/>
  <c r="B21" i="32" a="1"/>
  <c r="B21" i="32" s="1"/>
  <c r="M13" i="33"/>
  <c r="H18" i="36" a="1"/>
  <c r="H18" i="36" s="1"/>
  <c r="C18" i="36" a="1"/>
  <c r="C18" i="36" s="1"/>
  <c r="G18" i="36" a="1"/>
  <c r="G18" i="36" s="1"/>
  <c r="F18" i="36" a="1"/>
  <c r="F18" i="36" s="1"/>
  <c r="E18" i="36" a="1"/>
  <c r="E18" i="36" s="1"/>
  <c r="D18" i="36" a="1"/>
  <c r="D18" i="36" s="1"/>
  <c r="G21" i="30"/>
  <c r="J16" i="29" s="1"/>
  <c r="E16" i="29"/>
  <c r="F21" i="30"/>
  <c r="I16" i="29" s="1"/>
  <c r="E21" i="30"/>
  <c r="H16" i="29" s="1"/>
  <c r="K21" i="30" a="1"/>
  <c r="K21" i="30" s="1"/>
  <c r="D21" i="30"/>
  <c r="C21" i="30"/>
  <c r="J21" i="30"/>
  <c r="M16" i="29" s="1"/>
  <c r="I21" i="30"/>
  <c r="L16" i="29" s="1"/>
  <c r="H21" i="30"/>
  <c r="B22" i="30" a="1"/>
  <c r="B22" i="30" s="1"/>
  <c r="B24" i="25" a="1"/>
  <c r="B24" i="25" s="1"/>
  <c r="J15" i="29"/>
  <c r="F17" i="10" l="1"/>
  <c r="W18" i="33"/>
  <c r="K16" i="29"/>
  <c r="E19" i="10"/>
  <c r="G24" i="25"/>
  <c r="J19" i="10" s="1"/>
  <c r="H24" i="25"/>
  <c r="K19" i="10" s="1"/>
  <c r="F24" i="25"/>
  <c r="I19" i="10" s="1"/>
  <c r="K24" i="25" a="1"/>
  <c r="K24" i="25" s="1"/>
  <c r="E24" i="25"/>
  <c r="H19" i="10" s="1"/>
  <c r="I24" i="25"/>
  <c r="L19" i="10" s="1"/>
  <c r="J24" i="25"/>
  <c r="C24" i="25"/>
  <c r="F19" i="10" s="1"/>
  <c r="B25" i="25" a="1"/>
  <c r="B25" i="25" s="1"/>
  <c r="G16" i="29"/>
  <c r="G22" i="30"/>
  <c r="J17" i="29" s="1"/>
  <c r="E17" i="29"/>
  <c r="I22" i="30"/>
  <c r="C22" i="30"/>
  <c r="F17" i="29" s="1"/>
  <c r="J22" i="30"/>
  <c r="H22" i="30"/>
  <c r="K17" i="29" s="1"/>
  <c r="F22" i="30"/>
  <c r="I17" i="29" s="1"/>
  <c r="E22" i="30"/>
  <c r="H17" i="29" s="1"/>
  <c r="D22" i="30"/>
  <c r="G17" i="29" s="1"/>
  <c r="K22" i="30" a="1"/>
  <c r="K22" i="30" s="1"/>
  <c r="B23" i="30" a="1"/>
  <c r="B23" i="30" s="1"/>
  <c r="O13" i="33"/>
  <c r="D20" i="25"/>
  <c r="H16" i="33"/>
  <c r="P13" i="33"/>
  <c r="I21" i="32"/>
  <c r="L16" i="31" s="1"/>
  <c r="C21" i="32"/>
  <c r="F16" i="31" s="1"/>
  <c r="H21" i="32"/>
  <c r="K16" i="31" s="1"/>
  <c r="E16" i="31"/>
  <c r="G21" i="32"/>
  <c r="F21" i="32"/>
  <c r="E21" i="32"/>
  <c r="H16" i="31" s="1"/>
  <c r="K21" i="32" a="1"/>
  <c r="K21" i="32" s="1"/>
  <c r="J21" i="32"/>
  <c r="M16" i="31" s="1"/>
  <c r="D21" i="32"/>
  <c r="B22" i="32" a="1"/>
  <c r="B22" i="32" s="1"/>
  <c r="K18" i="49" a="1"/>
  <c r="K18" i="49" s="1"/>
  <c r="H18" i="49" a="1"/>
  <c r="H18" i="49" s="1"/>
  <c r="E18" i="49" a="1"/>
  <c r="E18" i="49" s="1"/>
  <c r="L18" i="49" a="1"/>
  <c r="L18" i="49" s="1"/>
  <c r="G18" i="49" a="1"/>
  <c r="G18" i="49" s="1"/>
  <c r="C18" i="49" a="1"/>
  <c r="C18" i="49" s="1"/>
  <c r="J18" i="49" a="1"/>
  <c r="J18" i="49" s="1"/>
  <c r="F18" i="49" a="1"/>
  <c r="F18" i="49" s="1"/>
  <c r="B19" i="49"/>
  <c r="I18" i="49" a="1"/>
  <c r="I18" i="49" s="1"/>
  <c r="D18" i="49" a="1"/>
  <c r="D18" i="49" s="1"/>
  <c r="I17" i="10"/>
  <c r="Y18" i="33"/>
  <c r="R13" i="33"/>
  <c r="K17" i="10"/>
  <c r="E17" i="33"/>
  <c r="G22" i="34" a="1"/>
  <c r="G22" i="34" s="1"/>
  <c r="F22" i="34"/>
  <c r="I17" i="33" s="1"/>
  <c r="C22" i="34"/>
  <c r="F17" i="33" s="1"/>
  <c r="E22" i="34"/>
  <c r="H17" i="33" s="1"/>
  <c r="D22" i="34"/>
  <c r="G17" i="33" s="1"/>
  <c r="B23" i="34" a="1"/>
  <c r="B23" i="34" s="1"/>
  <c r="Q13" i="33"/>
  <c r="F16" i="29"/>
  <c r="N13" i="33"/>
  <c r="M14" i="33"/>
  <c r="E19" i="36" a="1"/>
  <c r="E19" i="36" s="1"/>
  <c r="P14" i="33" s="1"/>
  <c r="H19" i="36" a="1"/>
  <c r="H19" i="36" s="1"/>
  <c r="D19" i="36" a="1"/>
  <c r="D19" i="36" s="1"/>
  <c r="O14" i="33" s="1"/>
  <c r="C19" i="36" a="1"/>
  <c r="C19" i="36" s="1"/>
  <c r="N14" i="33" s="1"/>
  <c r="G19" i="36" a="1"/>
  <c r="G19" i="36" s="1"/>
  <c r="R14" i="33" s="1"/>
  <c r="F19" i="36" a="1"/>
  <c r="F19" i="36" s="1"/>
  <c r="Q14" i="33" s="1"/>
  <c r="B20" i="36" a="1"/>
  <c r="B20" i="36" s="1"/>
  <c r="L17" i="10"/>
  <c r="V19" i="33"/>
  <c r="D24" i="39" a="1"/>
  <c r="D24" i="39" s="1"/>
  <c r="X19" i="33" s="1"/>
  <c r="H24" i="39" a="1"/>
  <c r="H24" i="39" s="1"/>
  <c r="G24" i="39" a="1"/>
  <c r="G24" i="39" s="1"/>
  <c r="AA19" i="33" s="1"/>
  <c r="C24" i="39" a="1"/>
  <c r="C24" i="39" s="1"/>
  <c r="W19" i="33" s="1"/>
  <c r="F24" i="39" a="1"/>
  <c r="F24" i="39" s="1"/>
  <c r="Z19" i="33" s="1"/>
  <c r="E24" i="39" a="1"/>
  <c r="E24" i="39" s="1"/>
  <c r="Y19" i="33" s="1"/>
  <c r="B25" i="39" a="1"/>
  <c r="B25" i="39" s="1"/>
  <c r="E17" i="31" l="1"/>
  <c r="I22" i="32"/>
  <c r="L17" i="31" s="1"/>
  <c r="C22" i="32"/>
  <c r="F17" i="31" s="1"/>
  <c r="D22" i="32"/>
  <c r="G17" i="31" s="1"/>
  <c r="J22" i="32"/>
  <c r="M17" i="31" s="1"/>
  <c r="H22" i="32"/>
  <c r="K17" i="31" s="1"/>
  <c r="G22" i="32"/>
  <c r="J17" i="31" s="1"/>
  <c r="E22" i="32"/>
  <c r="H17" i="31" s="1"/>
  <c r="K22" i="32" a="1"/>
  <c r="K22" i="32" s="1"/>
  <c r="F22" i="32"/>
  <c r="I17" i="31" s="1"/>
  <c r="B23" i="32" a="1"/>
  <c r="B23" i="32" s="1"/>
  <c r="J16" i="31"/>
  <c r="E18" i="33"/>
  <c r="F23" i="34"/>
  <c r="I18" i="33" s="1"/>
  <c r="D23" i="34"/>
  <c r="G18" i="33" s="1"/>
  <c r="C23" i="34"/>
  <c r="F18" i="33" s="1"/>
  <c r="G23" i="34" a="1"/>
  <c r="G23" i="34" s="1"/>
  <c r="E23" i="34"/>
  <c r="H18" i="33" s="1"/>
  <c r="B24" i="34" a="1"/>
  <c r="B24" i="34" s="1"/>
  <c r="V20" i="33"/>
  <c r="F25" i="39" a="1"/>
  <c r="F25" i="39" s="1"/>
  <c r="Z20" i="33" s="1"/>
  <c r="E25" i="39" a="1"/>
  <c r="E25" i="39" s="1"/>
  <c r="Y20" i="33" s="1"/>
  <c r="D25" i="39" a="1"/>
  <c r="D25" i="39" s="1"/>
  <c r="X20" i="33" s="1"/>
  <c r="H25" i="39" a="1"/>
  <c r="H25" i="39" s="1"/>
  <c r="C25" i="39" a="1"/>
  <c r="C25" i="39" s="1"/>
  <c r="W20" i="33" s="1"/>
  <c r="G25" i="39" a="1"/>
  <c r="G25" i="39" s="1"/>
  <c r="AA20" i="33" s="1"/>
  <c r="B26" i="39" a="1"/>
  <c r="B26" i="39" s="1"/>
  <c r="G16" i="31"/>
  <c r="G25" i="25"/>
  <c r="J20" i="10" s="1"/>
  <c r="J25" i="25"/>
  <c r="M20" i="10" s="1"/>
  <c r="C25" i="25"/>
  <c r="F20" i="10" s="1"/>
  <c r="I25" i="25"/>
  <c r="E20" i="10"/>
  <c r="H25" i="25"/>
  <c r="K20" i="10" s="1"/>
  <c r="F25" i="25"/>
  <c r="I20" i="10" s="1"/>
  <c r="K25" i="25" a="1"/>
  <c r="K25" i="25" s="1"/>
  <c r="E25" i="25"/>
  <c r="H20" i="10" s="1"/>
  <c r="B26" i="25" a="1"/>
  <c r="B26" i="25" s="1"/>
  <c r="M15" i="33"/>
  <c r="G20" i="36" a="1"/>
  <c r="G20" i="36" s="1"/>
  <c r="R15" i="33" s="1"/>
  <c r="C20" i="36" a="1"/>
  <c r="C20" i="36" s="1"/>
  <c r="F20" i="36" a="1"/>
  <c r="F20" i="36" s="1"/>
  <c r="E20" i="36" a="1"/>
  <c r="E20" i="36" s="1"/>
  <c r="P15" i="33" s="1"/>
  <c r="D20" i="36" a="1"/>
  <c r="D20" i="36" s="1"/>
  <c r="O15" i="33" s="1"/>
  <c r="H20" i="36" a="1"/>
  <c r="H20" i="36" s="1"/>
  <c r="B21" i="36" a="1"/>
  <c r="B21" i="36" s="1"/>
  <c r="J19" i="49" a="1"/>
  <c r="J19" i="49" s="1"/>
  <c r="G19" i="49" a="1"/>
  <c r="G19" i="49" s="1"/>
  <c r="D19" i="49" a="1"/>
  <c r="D19" i="49" s="1"/>
  <c r="B20" i="49"/>
  <c r="K19" i="49" a="1"/>
  <c r="K19" i="49" s="1"/>
  <c r="C19" i="49" a="1"/>
  <c r="C19" i="49" s="1"/>
  <c r="I19" i="49" a="1"/>
  <c r="I19" i="49" s="1"/>
  <c r="H19" i="49" a="1"/>
  <c r="H19" i="49" s="1"/>
  <c r="F19" i="49" a="1"/>
  <c r="F19" i="49" s="1"/>
  <c r="E19" i="49" a="1"/>
  <c r="E19" i="49" s="1"/>
  <c r="L19" i="49" a="1"/>
  <c r="L19" i="49" s="1"/>
  <c r="G15" i="10"/>
  <c r="E18" i="29"/>
  <c r="G23" i="30"/>
  <c r="J18" i="29" s="1"/>
  <c r="D23" i="30"/>
  <c r="G18" i="29" s="1"/>
  <c r="H23" i="30"/>
  <c r="K18" i="29" s="1"/>
  <c r="F23" i="30"/>
  <c r="I18" i="29" s="1"/>
  <c r="E23" i="30"/>
  <c r="H18" i="29" s="1"/>
  <c r="K23" i="30" a="1"/>
  <c r="K23" i="30" s="1"/>
  <c r="C23" i="30"/>
  <c r="F18" i="29" s="1"/>
  <c r="J23" i="30"/>
  <c r="M18" i="29" s="1"/>
  <c r="I23" i="30"/>
  <c r="L18" i="29" s="1"/>
  <c r="B24" i="30" a="1"/>
  <c r="B24" i="30" s="1"/>
  <c r="M17" i="29"/>
  <c r="M19" i="10"/>
  <c r="D22" i="25"/>
  <c r="D24" i="25"/>
  <c r="G19" i="10" s="1"/>
  <c r="I16" i="31"/>
  <c r="L17" i="29"/>
  <c r="M16" i="33" l="1"/>
  <c r="E21" i="36" a="1"/>
  <c r="E21" i="36" s="1"/>
  <c r="P16" i="33" s="1"/>
  <c r="D21" i="36" a="1"/>
  <c r="D21" i="36" s="1"/>
  <c r="O16" i="33" s="1"/>
  <c r="H21" i="36" a="1"/>
  <c r="H21" i="36" s="1"/>
  <c r="C21" i="36" a="1"/>
  <c r="C21" i="36" s="1"/>
  <c r="N16" i="33" s="1"/>
  <c r="G21" i="36" a="1"/>
  <c r="G21" i="36" s="1"/>
  <c r="R16" i="33" s="1"/>
  <c r="F21" i="36" a="1"/>
  <c r="F21" i="36" s="1"/>
  <c r="Q16" i="33" s="1"/>
  <c r="B22" i="36" a="1"/>
  <c r="B22" i="36" s="1"/>
  <c r="V21" i="33"/>
  <c r="H26" i="39" a="1"/>
  <c r="H26" i="39" s="1"/>
  <c r="D26" i="39" a="1"/>
  <c r="D26" i="39" s="1"/>
  <c r="X21" i="33" s="1"/>
  <c r="C26" i="39" a="1"/>
  <c r="C26" i="39" s="1"/>
  <c r="W21" i="33" s="1"/>
  <c r="G26" i="39" a="1"/>
  <c r="G26" i="39" s="1"/>
  <c r="AA21" i="33" s="1"/>
  <c r="F26" i="39" a="1"/>
  <c r="F26" i="39" s="1"/>
  <c r="Z21" i="33" s="1"/>
  <c r="E26" i="39" a="1"/>
  <c r="E26" i="39" s="1"/>
  <c r="Y21" i="33" s="1"/>
  <c r="B27" i="39" a="1"/>
  <c r="B27" i="39" s="1"/>
  <c r="K20" i="49" a="1"/>
  <c r="K20" i="49" s="1"/>
  <c r="H20" i="49" a="1"/>
  <c r="H20" i="49" s="1"/>
  <c r="E20" i="49" a="1"/>
  <c r="E20" i="49" s="1"/>
  <c r="I20" i="49" a="1"/>
  <c r="I20" i="49" s="1"/>
  <c r="D20" i="49" a="1"/>
  <c r="D20" i="49" s="1"/>
  <c r="L20" i="49" a="1"/>
  <c r="L20" i="49" s="1"/>
  <c r="G20" i="49" a="1"/>
  <c r="G20" i="49" s="1"/>
  <c r="C20" i="49" a="1"/>
  <c r="C20" i="49" s="1"/>
  <c r="B21" i="49"/>
  <c r="F20" i="49" a="1"/>
  <c r="F20" i="49" s="1"/>
  <c r="J20" i="49" a="1"/>
  <c r="J20" i="49" s="1"/>
  <c r="G17" i="10"/>
  <c r="G26" i="25"/>
  <c r="J21" i="10" s="1"/>
  <c r="K26" i="25" a="1"/>
  <c r="K26" i="25" s="1"/>
  <c r="E26" i="25"/>
  <c r="H21" i="10" s="1"/>
  <c r="E21" i="10"/>
  <c r="J26" i="25"/>
  <c r="M21" i="10" s="1"/>
  <c r="C26" i="25"/>
  <c r="F21" i="10" s="1"/>
  <c r="F26" i="25"/>
  <c r="I21" i="10" s="1"/>
  <c r="I26" i="25"/>
  <c r="L21" i="10" s="1"/>
  <c r="D26" i="25" s="1"/>
  <c r="G21" i="10" s="1"/>
  <c r="H26" i="25"/>
  <c r="K21" i="10" s="1"/>
  <c r="B27" i="25" a="1"/>
  <c r="B27" i="25" s="1"/>
  <c r="L20" i="10"/>
  <c r="E19" i="33"/>
  <c r="D24" i="34"/>
  <c r="G19" i="33" s="1"/>
  <c r="G24" i="34" a="1"/>
  <c r="G24" i="34" s="1"/>
  <c r="E24" i="34"/>
  <c r="H19" i="33" s="1"/>
  <c r="C24" i="34"/>
  <c r="F19" i="33" s="1"/>
  <c r="F24" i="34"/>
  <c r="I19" i="33" s="1"/>
  <c r="B25" i="34" a="1"/>
  <c r="B25" i="34" s="1"/>
  <c r="G24" i="30"/>
  <c r="J19" i="29" s="1"/>
  <c r="E19" i="29"/>
  <c r="F24" i="30"/>
  <c r="I19" i="29" s="1"/>
  <c r="K24" i="30" a="1"/>
  <c r="K24" i="30" s="1"/>
  <c r="D24" i="30"/>
  <c r="G19" i="29" s="1"/>
  <c r="C24" i="30"/>
  <c r="F19" i="29" s="1"/>
  <c r="J24" i="30"/>
  <c r="M19" i="29" s="1"/>
  <c r="I24" i="30"/>
  <c r="L19" i="29" s="1"/>
  <c r="H24" i="30"/>
  <c r="K19" i="29" s="1"/>
  <c r="E24" i="30"/>
  <c r="H19" i="29" s="1"/>
  <c r="B25" i="30" a="1"/>
  <c r="B25" i="30" s="1"/>
  <c r="N15" i="33"/>
  <c r="Q15" i="33"/>
  <c r="I23" i="32"/>
  <c r="L18" i="31" s="1"/>
  <c r="C23" i="32"/>
  <c r="F18" i="31" s="1"/>
  <c r="F23" i="32"/>
  <c r="I18" i="31" s="1"/>
  <c r="K23" i="32" a="1"/>
  <c r="K23" i="32" s="1"/>
  <c r="E23" i="32"/>
  <c r="H18" i="31" s="1"/>
  <c r="E18" i="31"/>
  <c r="D23" i="32"/>
  <c r="G18" i="31" s="1"/>
  <c r="J23" i="32"/>
  <c r="M18" i="31" s="1"/>
  <c r="H23" i="32"/>
  <c r="K18" i="31" s="1"/>
  <c r="G23" i="32"/>
  <c r="J18" i="31" s="1"/>
  <c r="B24" i="32" a="1"/>
  <c r="B24" i="32" s="1"/>
  <c r="D25" i="25" l="1"/>
  <c r="G20" i="10" s="1"/>
  <c r="E22" i="10"/>
  <c r="G27" i="25"/>
  <c r="J22" i="10" s="1"/>
  <c r="H27" i="25"/>
  <c r="K22" i="10" s="1"/>
  <c r="F27" i="25"/>
  <c r="I22" i="10" s="1"/>
  <c r="K27" i="25" a="1"/>
  <c r="K27" i="25" s="1"/>
  <c r="E27" i="25"/>
  <c r="H22" i="10" s="1"/>
  <c r="I27" i="25"/>
  <c r="L22" i="10" s="1"/>
  <c r="J27" i="25"/>
  <c r="M22" i="10" s="1"/>
  <c r="C27" i="25"/>
  <c r="F22" i="10" s="1"/>
  <c r="B28" i="25" a="1"/>
  <c r="B28" i="25" s="1"/>
  <c r="I24" i="32"/>
  <c r="L19" i="31" s="1"/>
  <c r="C24" i="32"/>
  <c r="F19" i="31" s="1"/>
  <c r="J24" i="32"/>
  <c r="M19" i="31" s="1"/>
  <c r="E19" i="31"/>
  <c r="H24" i="32"/>
  <c r="K19" i="31" s="1"/>
  <c r="G24" i="32"/>
  <c r="J19" i="31" s="1"/>
  <c r="F24" i="32"/>
  <c r="I19" i="31" s="1"/>
  <c r="K24" i="32" a="1"/>
  <c r="K24" i="32" s="1"/>
  <c r="E24" i="32"/>
  <c r="H19" i="31" s="1"/>
  <c r="D24" i="32"/>
  <c r="G19" i="31" s="1"/>
  <c r="B25" i="32" a="1"/>
  <c r="B25" i="32" s="1"/>
  <c r="V22" i="33"/>
  <c r="F27" i="39" a="1"/>
  <c r="F27" i="39" s="1"/>
  <c r="Z22" i="33" s="1"/>
  <c r="E27" i="39" a="1"/>
  <c r="E27" i="39" s="1"/>
  <c r="Y22" i="33" s="1"/>
  <c r="D27" i="39" a="1"/>
  <c r="D27" i="39" s="1"/>
  <c r="X22" i="33" s="1"/>
  <c r="H27" i="39" a="1"/>
  <c r="H27" i="39" s="1"/>
  <c r="G27" i="39" a="1"/>
  <c r="G27" i="39" s="1"/>
  <c r="AA22" i="33" s="1"/>
  <c r="C27" i="39" a="1"/>
  <c r="C27" i="39" s="1"/>
  <c r="W22" i="33" s="1"/>
  <c r="B28" i="39" a="1"/>
  <c r="B28" i="39" s="1"/>
  <c r="E20" i="33"/>
  <c r="G25" i="34" a="1"/>
  <c r="G25" i="34" s="1"/>
  <c r="F25" i="34"/>
  <c r="I20" i="33" s="1"/>
  <c r="E25" i="34"/>
  <c r="H20" i="33" s="1"/>
  <c r="D25" i="34"/>
  <c r="G20" i="33" s="1"/>
  <c r="C25" i="34"/>
  <c r="F20" i="33" s="1"/>
  <c r="B26" i="34" a="1"/>
  <c r="B26" i="34" s="1"/>
  <c r="J21" i="49" a="1"/>
  <c r="J21" i="49" s="1"/>
  <c r="G21" i="49" a="1"/>
  <c r="G21" i="49" s="1"/>
  <c r="D21" i="49" a="1"/>
  <c r="D21" i="49" s="1"/>
  <c r="B22" i="49"/>
  <c r="I21" i="49" a="1"/>
  <c r="I21" i="49" s="1"/>
  <c r="C21" i="49" a="1"/>
  <c r="C21" i="49" s="1"/>
  <c r="H21" i="49" a="1"/>
  <c r="H21" i="49" s="1"/>
  <c r="L21" i="49" a="1"/>
  <c r="L21" i="49" s="1"/>
  <c r="K21" i="49" a="1"/>
  <c r="K21" i="49" s="1"/>
  <c r="F21" i="49" a="1"/>
  <c r="F21" i="49" s="1"/>
  <c r="E21" i="49" a="1"/>
  <c r="E21" i="49" s="1"/>
  <c r="G25" i="30"/>
  <c r="J20" i="29" s="1"/>
  <c r="I25" i="30"/>
  <c r="L20" i="29" s="1"/>
  <c r="E20" i="29"/>
  <c r="J25" i="30"/>
  <c r="M20" i="29" s="1"/>
  <c r="H25" i="30"/>
  <c r="K20" i="29" s="1"/>
  <c r="F25" i="30"/>
  <c r="I20" i="29" s="1"/>
  <c r="E25" i="30"/>
  <c r="H20" i="29" s="1"/>
  <c r="K25" i="30" a="1"/>
  <c r="K25" i="30" s="1"/>
  <c r="D25" i="30"/>
  <c r="G20" i="29" s="1"/>
  <c r="C25" i="30"/>
  <c r="F20" i="29" s="1"/>
  <c r="B26" i="30" a="1"/>
  <c r="B26" i="30" s="1"/>
  <c r="M17" i="33"/>
  <c r="G22" i="36" a="1"/>
  <c r="G22" i="36" s="1"/>
  <c r="R17" i="33" s="1"/>
  <c r="F22" i="36" a="1"/>
  <c r="F22" i="36" s="1"/>
  <c r="Q17" i="33" s="1"/>
  <c r="E22" i="36" a="1"/>
  <c r="E22" i="36" s="1"/>
  <c r="P17" i="33" s="1"/>
  <c r="H22" i="36" a="1"/>
  <c r="H22" i="36" s="1"/>
  <c r="D22" i="36" a="1"/>
  <c r="D22" i="36" s="1"/>
  <c r="O17" i="33" s="1"/>
  <c r="C22" i="36" a="1"/>
  <c r="C22" i="36" s="1"/>
  <c r="N17" i="33" s="1"/>
  <c r="B23" i="36" a="1"/>
  <c r="B23" i="36" s="1"/>
  <c r="M18" i="33" l="1"/>
  <c r="D23" i="36" a="1"/>
  <c r="D23" i="36" s="1"/>
  <c r="O18" i="33" s="1"/>
  <c r="H23" i="36" a="1"/>
  <c r="H23" i="36" s="1"/>
  <c r="G23" i="36" a="1"/>
  <c r="G23" i="36" s="1"/>
  <c r="R18" i="33" s="1"/>
  <c r="C23" i="36" a="1"/>
  <c r="C23" i="36" s="1"/>
  <c r="N18" i="33" s="1"/>
  <c r="F23" i="36" a="1"/>
  <c r="F23" i="36" s="1"/>
  <c r="Q18" i="33" s="1"/>
  <c r="E23" i="36" a="1"/>
  <c r="E23" i="36" s="1"/>
  <c r="P18" i="33" s="1"/>
  <c r="B24" i="36" a="1"/>
  <c r="B24" i="36" s="1"/>
  <c r="E21" i="33"/>
  <c r="F26" i="34"/>
  <c r="I21" i="33" s="1"/>
  <c r="D26" i="34"/>
  <c r="G21" i="33" s="1"/>
  <c r="E26" i="34"/>
  <c r="H21" i="33" s="1"/>
  <c r="C26" i="34"/>
  <c r="F21" i="33" s="1"/>
  <c r="G26" i="34" a="1"/>
  <c r="G26" i="34" s="1"/>
  <c r="B27" i="34" a="1"/>
  <c r="B27" i="34" s="1"/>
  <c r="E21" i="29"/>
  <c r="G26" i="30"/>
  <c r="J21" i="29" s="1"/>
  <c r="K26" i="30" a="1"/>
  <c r="K26" i="30" s="1"/>
  <c r="D26" i="30"/>
  <c r="G21" i="29" s="1"/>
  <c r="F26" i="30"/>
  <c r="I21" i="29" s="1"/>
  <c r="E26" i="30"/>
  <c r="H21" i="29" s="1"/>
  <c r="C26" i="30"/>
  <c r="F21" i="29" s="1"/>
  <c r="J26" i="30"/>
  <c r="M21" i="29" s="1"/>
  <c r="I26" i="30"/>
  <c r="L21" i="29" s="1"/>
  <c r="H26" i="30"/>
  <c r="K21" i="29" s="1"/>
  <c r="B27" i="30" a="1"/>
  <c r="B27" i="30" s="1"/>
  <c r="D27" i="25"/>
  <c r="G22" i="10" s="1"/>
  <c r="K22" i="49" a="1"/>
  <c r="K22" i="49" s="1"/>
  <c r="H22" i="49" a="1"/>
  <c r="H22" i="49" s="1"/>
  <c r="E22" i="49" a="1"/>
  <c r="E22" i="49" s="1"/>
  <c r="J22" i="49" a="1"/>
  <c r="J22" i="49" s="1"/>
  <c r="F22" i="49" a="1"/>
  <c r="F22" i="49" s="1"/>
  <c r="I22" i="49" a="1"/>
  <c r="I22" i="49" s="1"/>
  <c r="D22" i="49" a="1"/>
  <c r="D22" i="49" s="1"/>
  <c r="B23" i="49"/>
  <c r="L22" i="49" a="1"/>
  <c r="L22" i="49" s="1"/>
  <c r="G22" i="49" a="1"/>
  <c r="G22" i="49" s="1"/>
  <c r="C22" i="49" a="1"/>
  <c r="C22" i="49" s="1"/>
  <c r="V23" i="33"/>
  <c r="H28" i="39" a="1"/>
  <c r="H28" i="39" s="1"/>
  <c r="C28" i="39" a="1"/>
  <c r="C28" i="39" s="1"/>
  <c r="W23" i="33" s="1"/>
  <c r="G28" i="39" a="1"/>
  <c r="G28" i="39" s="1"/>
  <c r="AA23" i="33" s="1"/>
  <c r="F28" i="39" a="1"/>
  <c r="F28" i="39" s="1"/>
  <c r="Z23" i="33" s="1"/>
  <c r="E28" i="39" a="1"/>
  <c r="E28" i="39" s="1"/>
  <c r="Y23" i="33" s="1"/>
  <c r="D28" i="39" a="1"/>
  <c r="D28" i="39" s="1"/>
  <c r="X23" i="33" s="1"/>
  <c r="B29" i="39" a="1"/>
  <c r="B29" i="39" s="1"/>
  <c r="E20" i="31"/>
  <c r="I25" i="32"/>
  <c r="L20" i="31" s="1"/>
  <c r="C25" i="32"/>
  <c r="F20" i="31" s="1"/>
  <c r="K25" i="32" a="1"/>
  <c r="K25" i="32" s="1"/>
  <c r="E25" i="32"/>
  <c r="H20" i="31" s="1"/>
  <c r="D25" i="32"/>
  <c r="G20" i="31" s="1"/>
  <c r="J25" i="32"/>
  <c r="M20" i="31" s="1"/>
  <c r="H25" i="32"/>
  <c r="K20" i="31" s="1"/>
  <c r="G25" i="32"/>
  <c r="J20" i="31" s="1"/>
  <c r="F25" i="32"/>
  <c r="I20" i="31" s="1"/>
  <c r="B26" i="32" a="1"/>
  <c r="B26" i="32" s="1"/>
  <c r="G28" i="25"/>
  <c r="J23" i="10" s="1"/>
  <c r="J28" i="25"/>
  <c r="M23" i="10" s="1"/>
  <c r="C28" i="25"/>
  <c r="F23" i="10" s="1"/>
  <c r="I28" i="25"/>
  <c r="L23" i="10" s="1"/>
  <c r="H28" i="25"/>
  <c r="K23" i="10" s="1"/>
  <c r="F28" i="25"/>
  <c r="I23" i="10" s="1"/>
  <c r="K28" i="25" a="1"/>
  <c r="K28" i="25" s="1"/>
  <c r="E28" i="25"/>
  <c r="H23" i="10" s="1"/>
  <c r="E23" i="10"/>
  <c r="B29" i="25" a="1"/>
  <c r="B29" i="25" s="1"/>
  <c r="E22" i="33" l="1"/>
  <c r="D27" i="34"/>
  <c r="G22" i="33" s="1"/>
  <c r="G27" i="34" a="1"/>
  <c r="G27" i="34" s="1"/>
  <c r="F27" i="34"/>
  <c r="I22" i="33" s="1"/>
  <c r="E27" i="34"/>
  <c r="H22" i="33" s="1"/>
  <c r="C27" i="34"/>
  <c r="F22" i="33" s="1"/>
  <c r="B28" i="34" a="1"/>
  <c r="B28" i="34" s="1"/>
  <c r="G27" i="30"/>
  <c r="J22" i="29" s="1"/>
  <c r="E22" i="29"/>
  <c r="H27" i="30"/>
  <c r="K22" i="29" s="1"/>
  <c r="F27" i="30"/>
  <c r="I22" i="29" s="1"/>
  <c r="D27" i="30"/>
  <c r="G22" i="29" s="1"/>
  <c r="K27" i="30" a="1"/>
  <c r="K27" i="30" s="1"/>
  <c r="C27" i="30"/>
  <c r="F22" i="29" s="1"/>
  <c r="J27" i="30"/>
  <c r="M22" i="29" s="1"/>
  <c r="I27" i="30"/>
  <c r="L22" i="29" s="1"/>
  <c r="E27" i="30"/>
  <c r="H22" i="29" s="1"/>
  <c r="B28" i="30" a="1"/>
  <c r="B28" i="30" s="1"/>
  <c r="J23" i="49" a="1"/>
  <c r="J23" i="49" s="1"/>
  <c r="G23" i="49" a="1"/>
  <c r="G23" i="49" s="1"/>
  <c r="D23" i="49" a="1"/>
  <c r="D23" i="49" s="1"/>
  <c r="B24" i="49"/>
  <c r="I23" i="49" a="1"/>
  <c r="I23" i="49" s="1"/>
  <c r="H23" i="49" a="1"/>
  <c r="H23" i="49" s="1"/>
  <c r="F23" i="49" a="1"/>
  <c r="F23" i="49" s="1"/>
  <c r="E23" i="49" a="1"/>
  <c r="E23" i="49" s="1"/>
  <c r="C23" i="49" a="1"/>
  <c r="C23" i="49" s="1"/>
  <c r="L23" i="49" a="1"/>
  <c r="L23" i="49" s="1"/>
  <c r="K23" i="49" a="1"/>
  <c r="K23" i="49" s="1"/>
  <c r="M19" i="33"/>
  <c r="F24" i="36" a="1"/>
  <c r="F24" i="36" s="1"/>
  <c r="Q19" i="33" s="1"/>
  <c r="E24" i="36" a="1"/>
  <c r="E24" i="36" s="1"/>
  <c r="P19" i="33" s="1"/>
  <c r="D24" i="36" a="1"/>
  <c r="D24" i="36" s="1"/>
  <c r="O19" i="33" s="1"/>
  <c r="C24" i="36" a="1"/>
  <c r="C24" i="36" s="1"/>
  <c r="N19" i="33" s="1"/>
  <c r="H24" i="36" a="1"/>
  <c r="H24" i="36" s="1"/>
  <c r="G24" i="36" a="1"/>
  <c r="G24" i="36" s="1"/>
  <c r="R19" i="33" s="1"/>
  <c r="B25" i="36" a="1"/>
  <c r="B25" i="36" s="1"/>
  <c r="E24" i="10"/>
  <c r="G29" i="25"/>
  <c r="J24" i="10" s="1"/>
  <c r="K29" i="25" a="1"/>
  <c r="K29" i="25" s="1"/>
  <c r="E29" i="25"/>
  <c r="H24" i="10" s="1"/>
  <c r="J29" i="25"/>
  <c r="M24" i="10" s="1"/>
  <c r="C29" i="25"/>
  <c r="F24" i="10" s="1"/>
  <c r="F29" i="25"/>
  <c r="I24" i="10" s="1"/>
  <c r="I29" i="25"/>
  <c r="L24" i="10" s="1"/>
  <c r="H29" i="25"/>
  <c r="K24" i="10" s="1"/>
  <c r="B30" i="25" a="1"/>
  <c r="B30" i="25" s="1"/>
  <c r="D28" i="25"/>
  <c r="G23" i="10" s="1"/>
  <c r="I26" i="32"/>
  <c r="L21" i="31" s="1"/>
  <c r="C26" i="32"/>
  <c r="F21" i="31" s="1"/>
  <c r="G26" i="32"/>
  <c r="J21" i="31" s="1"/>
  <c r="F26" i="32"/>
  <c r="I21" i="31" s="1"/>
  <c r="E21" i="31"/>
  <c r="K26" i="32" a="1"/>
  <c r="K26" i="32" s="1"/>
  <c r="E26" i="32"/>
  <c r="H21" i="31" s="1"/>
  <c r="D26" i="32"/>
  <c r="G21" i="31" s="1"/>
  <c r="J26" i="32"/>
  <c r="M21" i="31" s="1"/>
  <c r="H26" i="32"/>
  <c r="K21" i="31" s="1"/>
  <c r="B27" i="32" a="1"/>
  <c r="B27" i="32" s="1"/>
  <c r="V24" i="33"/>
  <c r="E29" i="39" a="1"/>
  <c r="E29" i="39" s="1"/>
  <c r="Y24" i="33" s="1"/>
  <c r="H29" i="39" a="1"/>
  <c r="H29" i="39" s="1"/>
  <c r="D29" i="39" a="1"/>
  <c r="D29" i="39" s="1"/>
  <c r="X24" i="33" s="1"/>
  <c r="C29" i="39" a="1"/>
  <c r="C29" i="39" s="1"/>
  <c r="W24" i="33" s="1"/>
  <c r="G29" i="39" a="1"/>
  <c r="G29" i="39" s="1"/>
  <c r="AA24" i="33" s="1"/>
  <c r="F29" i="39" a="1"/>
  <c r="F29" i="39" s="1"/>
  <c r="Z24" i="33" s="1"/>
  <c r="B30" i="39" a="1"/>
  <c r="B30" i="39" s="1"/>
  <c r="K24" i="49" l="1" a="1"/>
  <c r="K24" i="49" s="1"/>
  <c r="H24" i="49" a="1"/>
  <c r="H24" i="49" s="1"/>
  <c r="E24" i="49" a="1"/>
  <c r="E24" i="49" s="1"/>
  <c r="L24" i="49" a="1"/>
  <c r="L24" i="49" s="1"/>
  <c r="G24" i="49" a="1"/>
  <c r="G24" i="49" s="1"/>
  <c r="C24" i="49" a="1"/>
  <c r="C24" i="49" s="1"/>
  <c r="J24" i="49" a="1"/>
  <c r="J24" i="49" s="1"/>
  <c r="F24" i="49" a="1"/>
  <c r="F24" i="49" s="1"/>
  <c r="B25" i="49"/>
  <c r="D24" i="49" a="1"/>
  <c r="D24" i="49" s="1"/>
  <c r="I24" i="49" a="1"/>
  <c r="I24" i="49" s="1"/>
  <c r="D29" i="25"/>
  <c r="G24" i="10" s="1"/>
  <c r="G28" i="30"/>
  <c r="J23" i="29" s="1"/>
  <c r="J28" i="30"/>
  <c r="M23" i="29" s="1"/>
  <c r="C28" i="30"/>
  <c r="F23" i="29" s="1"/>
  <c r="I28" i="30"/>
  <c r="L23" i="29" s="1"/>
  <c r="D28" i="30"/>
  <c r="G23" i="29" s="1"/>
  <c r="K28" i="30" a="1"/>
  <c r="K28" i="30" s="1"/>
  <c r="H28" i="30"/>
  <c r="K23" i="29" s="1"/>
  <c r="E23" i="29"/>
  <c r="F28" i="30"/>
  <c r="I23" i="29" s="1"/>
  <c r="E28" i="30"/>
  <c r="H23" i="29" s="1"/>
  <c r="B29" i="30" a="1"/>
  <c r="B29" i="30" s="1"/>
  <c r="E25" i="10"/>
  <c r="G30" i="25"/>
  <c r="J25" i="10" s="1"/>
  <c r="H30" i="25"/>
  <c r="K25" i="10" s="1"/>
  <c r="F30" i="25"/>
  <c r="I25" i="10" s="1"/>
  <c r="K30" i="25" a="1"/>
  <c r="K30" i="25" s="1"/>
  <c r="E30" i="25"/>
  <c r="H25" i="10" s="1"/>
  <c r="J30" i="25"/>
  <c r="M25" i="10" s="1"/>
  <c r="C30" i="25"/>
  <c r="F25" i="10" s="1"/>
  <c r="I30" i="25"/>
  <c r="L25" i="10" s="1"/>
  <c r="B31" i="25" a="1"/>
  <c r="B31" i="25" s="1"/>
  <c r="I27" i="32"/>
  <c r="L22" i="31" s="1"/>
  <c r="C27" i="32"/>
  <c r="F22" i="31" s="1"/>
  <c r="E22" i="31"/>
  <c r="J27" i="32"/>
  <c r="M22" i="31" s="1"/>
  <c r="H27" i="32"/>
  <c r="K22" i="31" s="1"/>
  <c r="G27" i="32"/>
  <c r="J22" i="31" s="1"/>
  <c r="F27" i="32"/>
  <c r="I22" i="31" s="1"/>
  <c r="E27" i="32"/>
  <c r="H22" i="31" s="1"/>
  <c r="K27" i="32" a="1"/>
  <c r="K27" i="32" s="1"/>
  <c r="D27" i="32"/>
  <c r="G22" i="31" s="1"/>
  <c r="B28" i="32" a="1"/>
  <c r="B28" i="32" s="1"/>
  <c r="V25" i="33"/>
  <c r="G30" i="39" a="1"/>
  <c r="G30" i="39" s="1"/>
  <c r="AA25" i="33" s="1"/>
  <c r="C30" i="39" a="1"/>
  <c r="C30" i="39" s="1"/>
  <c r="W25" i="33" s="1"/>
  <c r="F30" i="39" a="1"/>
  <c r="F30" i="39" s="1"/>
  <c r="Z25" i="33" s="1"/>
  <c r="E30" i="39" a="1"/>
  <c r="E30" i="39" s="1"/>
  <c r="Y25" i="33" s="1"/>
  <c r="D30" i="39" a="1"/>
  <c r="D30" i="39" s="1"/>
  <c r="X25" i="33" s="1"/>
  <c r="H30" i="39" a="1"/>
  <c r="H30" i="39" s="1"/>
  <c r="B31" i="39" a="1"/>
  <c r="B31" i="39" s="1"/>
  <c r="M20" i="33"/>
  <c r="H25" i="36" a="1"/>
  <c r="H25" i="36" s="1"/>
  <c r="D25" i="36" a="1"/>
  <c r="D25" i="36" s="1"/>
  <c r="O20" i="33" s="1"/>
  <c r="C25" i="36" a="1"/>
  <c r="C25" i="36" s="1"/>
  <c r="N20" i="33" s="1"/>
  <c r="G25" i="36" a="1"/>
  <c r="G25" i="36" s="1"/>
  <c r="R20" i="33" s="1"/>
  <c r="F25" i="36" a="1"/>
  <c r="F25" i="36" s="1"/>
  <c r="Q20" i="33" s="1"/>
  <c r="E25" i="36" a="1"/>
  <c r="E25" i="36" s="1"/>
  <c r="P20" i="33" s="1"/>
  <c r="B26" i="36" a="1"/>
  <c r="B26" i="36" s="1"/>
  <c r="E23" i="33"/>
  <c r="G28" i="34" a="1"/>
  <c r="G28" i="34" s="1"/>
  <c r="F28" i="34"/>
  <c r="I23" i="33" s="1"/>
  <c r="E28" i="34"/>
  <c r="H23" i="33" s="1"/>
  <c r="D28" i="34"/>
  <c r="G23" i="33" s="1"/>
  <c r="C28" i="34"/>
  <c r="F23" i="33" s="1"/>
  <c r="B29" i="34" a="1"/>
  <c r="B29" i="34" s="1"/>
  <c r="V26" i="33" l="1"/>
  <c r="E31" i="39" a="1"/>
  <c r="E31" i="39" s="1"/>
  <c r="Y26" i="33" s="1"/>
  <c r="D31" i="39" a="1"/>
  <c r="D31" i="39" s="1"/>
  <c r="X26" i="33" s="1"/>
  <c r="H31" i="39" a="1"/>
  <c r="H31" i="39" s="1"/>
  <c r="C31" i="39" a="1"/>
  <c r="C31" i="39" s="1"/>
  <c r="W26" i="33" s="1"/>
  <c r="G31" i="39" a="1"/>
  <c r="G31" i="39" s="1"/>
  <c r="AA26" i="33" s="1"/>
  <c r="F31" i="39" a="1"/>
  <c r="F31" i="39" s="1"/>
  <c r="Z26" i="33" s="1"/>
  <c r="B32" i="39" a="1"/>
  <c r="B32" i="39" s="1"/>
  <c r="G31" i="25"/>
  <c r="J26" i="10" s="1"/>
  <c r="J31" i="25"/>
  <c r="M26" i="10" s="1"/>
  <c r="C31" i="25"/>
  <c r="F26" i="10" s="1"/>
  <c r="I31" i="25"/>
  <c r="L26" i="10" s="1"/>
  <c r="E26" i="10"/>
  <c r="H31" i="25"/>
  <c r="K26" i="10" s="1"/>
  <c r="F31" i="25"/>
  <c r="I26" i="10" s="1"/>
  <c r="K31" i="25" a="1"/>
  <c r="K31" i="25" s="1"/>
  <c r="E31" i="25"/>
  <c r="H26" i="10" s="1"/>
  <c r="B32" i="25" a="1"/>
  <c r="B32" i="25" s="1"/>
  <c r="J25" i="49" a="1"/>
  <c r="J25" i="49" s="1"/>
  <c r="G25" i="49" a="1"/>
  <c r="G25" i="49" s="1"/>
  <c r="D25" i="49" a="1"/>
  <c r="D25" i="49" s="1"/>
  <c r="B26" i="49"/>
  <c r="H25" i="49" a="1"/>
  <c r="H25" i="49" s="1"/>
  <c r="L25" i="49" a="1"/>
  <c r="L25" i="49" s="1"/>
  <c r="F25" i="49" a="1"/>
  <c r="F25" i="49" s="1"/>
  <c r="K25" i="49" a="1"/>
  <c r="K25" i="49" s="1"/>
  <c r="I25" i="49" a="1"/>
  <c r="I25" i="49" s="1"/>
  <c r="E25" i="49" a="1"/>
  <c r="E25" i="49" s="1"/>
  <c r="C25" i="49" a="1"/>
  <c r="C25" i="49" s="1"/>
  <c r="E23" i="31"/>
  <c r="I28" i="32"/>
  <c r="L23" i="31" s="1"/>
  <c r="C28" i="32"/>
  <c r="F23" i="31" s="1"/>
  <c r="K28" i="32" a="1"/>
  <c r="K28" i="32" s="1"/>
  <c r="E28" i="32"/>
  <c r="H23" i="31" s="1"/>
  <c r="D28" i="32"/>
  <c r="G23" i="31" s="1"/>
  <c r="J28" i="32"/>
  <c r="M23" i="31" s="1"/>
  <c r="H28" i="32"/>
  <c r="K23" i="31" s="1"/>
  <c r="G28" i="32"/>
  <c r="J23" i="31" s="1"/>
  <c r="F28" i="32"/>
  <c r="I23" i="31" s="1"/>
  <c r="B29" i="32" a="1"/>
  <c r="B29" i="32" s="1"/>
  <c r="D30" i="25"/>
  <c r="G25" i="10" s="1"/>
  <c r="E24" i="33"/>
  <c r="F29" i="34"/>
  <c r="I24" i="33" s="1"/>
  <c r="D29" i="34"/>
  <c r="G24" i="33" s="1"/>
  <c r="G29" i="34" a="1"/>
  <c r="G29" i="34" s="1"/>
  <c r="E29" i="34"/>
  <c r="H24" i="33" s="1"/>
  <c r="C29" i="34"/>
  <c r="F24" i="33" s="1"/>
  <c r="B30" i="34" a="1"/>
  <c r="B30" i="34" s="1"/>
  <c r="M21" i="33"/>
  <c r="F26" i="36" a="1"/>
  <c r="F26" i="36" s="1"/>
  <c r="Q21" i="33" s="1"/>
  <c r="E26" i="36" a="1"/>
  <c r="E26" i="36" s="1"/>
  <c r="P21" i="33" s="1"/>
  <c r="D26" i="36" a="1"/>
  <c r="D26" i="36" s="1"/>
  <c r="O21" i="33" s="1"/>
  <c r="H26" i="36" a="1"/>
  <c r="H26" i="36" s="1"/>
  <c r="G26" i="36" a="1"/>
  <c r="G26" i="36" s="1"/>
  <c r="R21" i="33" s="1"/>
  <c r="C26" i="36" a="1"/>
  <c r="C26" i="36" s="1"/>
  <c r="N21" i="33" s="1"/>
  <c r="B27" i="36" a="1"/>
  <c r="B27" i="36" s="1"/>
  <c r="E24" i="29"/>
  <c r="G29" i="30"/>
  <c r="J24" i="29" s="1"/>
  <c r="K29" i="30" a="1"/>
  <c r="K29" i="30" s="1"/>
  <c r="E29" i="30"/>
  <c r="H24" i="29" s="1"/>
  <c r="D29" i="30"/>
  <c r="G24" i="29" s="1"/>
  <c r="J29" i="30"/>
  <c r="M24" i="29" s="1"/>
  <c r="I29" i="30"/>
  <c r="L24" i="29" s="1"/>
  <c r="H29" i="30"/>
  <c r="K24" i="29" s="1"/>
  <c r="F29" i="30"/>
  <c r="I24" i="29" s="1"/>
  <c r="C29" i="30"/>
  <c r="F24" i="29" s="1"/>
  <c r="B30" i="30" a="1"/>
  <c r="B30" i="30" s="1"/>
  <c r="I29" i="32" l="1"/>
  <c r="L24" i="31" s="1"/>
  <c r="C29" i="32"/>
  <c r="F24" i="31" s="1"/>
  <c r="G29" i="32"/>
  <c r="J24" i="31" s="1"/>
  <c r="E24" i="31"/>
  <c r="F29" i="32"/>
  <c r="I24" i="31" s="1"/>
  <c r="K29" i="32" a="1"/>
  <c r="K29" i="32" s="1"/>
  <c r="E29" i="32"/>
  <c r="H24" i="31" s="1"/>
  <c r="D29" i="32"/>
  <c r="G24" i="31" s="1"/>
  <c r="J29" i="32"/>
  <c r="M24" i="31" s="1"/>
  <c r="H29" i="32"/>
  <c r="K24" i="31" s="1"/>
  <c r="B30" i="32" a="1"/>
  <c r="B30" i="32" s="1"/>
  <c r="M22" i="33"/>
  <c r="H27" i="36" a="1"/>
  <c r="H27" i="36" s="1"/>
  <c r="C27" i="36" a="1"/>
  <c r="C27" i="36" s="1"/>
  <c r="N22" i="33" s="1"/>
  <c r="G27" i="36" a="1"/>
  <c r="G27" i="36" s="1"/>
  <c r="R22" i="33" s="1"/>
  <c r="F27" i="36" a="1"/>
  <c r="F27" i="36" s="1"/>
  <c r="Q22" i="33" s="1"/>
  <c r="E27" i="36" a="1"/>
  <c r="E27" i="36" s="1"/>
  <c r="P22" i="33" s="1"/>
  <c r="D27" i="36" a="1"/>
  <c r="D27" i="36" s="1"/>
  <c r="O22" i="33" s="1"/>
  <c r="B28" i="36" a="1"/>
  <c r="B28" i="36" s="1"/>
  <c r="E25" i="33"/>
  <c r="D30" i="34"/>
  <c r="G25" i="33" s="1"/>
  <c r="G30" i="34" a="1"/>
  <c r="G30" i="34" s="1"/>
  <c r="F30" i="34"/>
  <c r="I25" i="33" s="1"/>
  <c r="E30" i="34"/>
  <c r="H25" i="33" s="1"/>
  <c r="C30" i="34"/>
  <c r="F25" i="33" s="1"/>
  <c r="B31" i="34" a="1"/>
  <c r="B31" i="34" s="1"/>
  <c r="G32" i="25"/>
  <c r="J27" i="10" s="1"/>
  <c r="K32" i="25" a="1"/>
  <c r="K32" i="25" s="1"/>
  <c r="E32" i="25"/>
  <c r="H27" i="10" s="1"/>
  <c r="E27" i="10"/>
  <c r="J32" i="25"/>
  <c r="M27" i="10" s="1"/>
  <c r="C32" i="25"/>
  <c r="F27" i="10" s="1"/>
  <c r="F32" i="25"/>
  <c r="I27" i="10" s="1"/>
  <c r="I32" i="25"/>
  <c r="L27" i="10" s="1"/>
  <c r="D32" i="25" s="1"/>
  <c r="G27" i="10" s="1"/>
  <c r="H32" i="25"/>
  <c r="K27" i="10" s="1"/>
  <c r="B33" i="25" a="1"/>
  <c r="B33" i="25" s="1"/>
  <c r="D31" i="25"/>
  <c r="G26" i="10" s="1"/>
  <c r="K26" i="49" a="1"/>
  <c r="K26" i="49" s="1"/>
  <c r="H26" i="49" a="1"/>
  <c r="H26" i="49" s="1"/>
  <c r="E26" i="49" a="1"/>
  <c r="E26" i="49" s="1"/>
  <c r="I26" i="49" a="1"/>
  <c r="I26" i="49" s="1"/>
  <c r="D26" i="49" a="1"/>
  <c r="D26" i="49" s="1"/>
  <c r="L26" i="49" a="1"/>
  <c r="L26" i="49" s="1"/>
  <c r="G26" i="49" a="1"/>
  <c r="G26" i="49" s="1"/>
  <c r="C26" i="49" a="1"/>
  <c r="C26" i="49" s="1"/>
  <c r="J26" i="49" a="1"/>
  <c r="J26" i="49" s="1"/>
  <c r="B27" i="49"/>
  <c r="F26" i="49" a="1"/>
  <c r="F26" i="49" s="1"/>
  <c r="V27" i="33"/>
  <c r="G32" i="39" a="1"/>
  <c r="G32" i="39" s="1"/>
  <c r="AA27" i="33" s="1"/>
  <c r="F32" i="39" a="1"/>
  <c r="F32" i="39" s="1"/>
  <c r="Z27" i="33" s="1"/>
  <c r="E32" i="39" a="1"/>
  <c r="E32" i="39" s="1"/>
  <c r="Y27" i="33" s="1"/>
  <c r="H32" i="39" a="1"/>
  <c r="H32" i="39" s="1"/>
  <c r="D32" i="39" a="1"/>
  <c r="D32" i="39" s="1"/>
  <c r="X27" i="33" s="1"/>
  <c r="C32" i="39" a="1"/>
  <c r="C32" i="39" s="1"/>
  <c r="W27" i="33" s="1"/>
  <c r="B33" i="39" a="1"/>
  <c r="B33" i="39" s="1"/>
  <c r="G30" i="30"/>
  <c r="J25" i="29" s="1"/>
  <c r="H30" i="30"/>
  <c r="K25" i="29" s="1"/>
  <c r="F30" i="30"/>
  <c r="I25" i="29" s="1"/>
  <c r="J30" i="30"/>
  <c r="M25" i="29" s="1"/>
  <c r="I30" i="30"/>
  <c r="L25" i="29" s="1"/>
  <c r="E25" i="29"/>
  <c r="E30" i="30"/>
  <c r="H25" i="29" s="1"/>
  <c r="K30" i="30" a="1"/>
  <c r="K30" i="30" s="1"/>
  <c r="D30" i="30"/>
  <c r="G25" i="29" s="1"/>
  <c r="C30" i="30"/>
  <c r="F25" i="29" s="1"/>
  <c r="B31" i="30" a="1"/>
  <c r="B31" i="30" s="1"/>
  <c r="V28" i="33" l="1"/>
  <c r="D33" i="39" a="1"/>
  <c r="D33" i="39" s="1"/>
  <c r="X28" i="33" s="1"/>
  <c r="H33" i="39" a="1"/>
  <c r="H33" i="39" s="1"/>
  <c r="G33" i="39" a="1"/>
  <c r="G33" i="39" s="1"/>
  <c r="AA28" i="33" s="1"/>
  <c r="C33" i="39" a="1"/>
  <c r="C33" i="39" s="1"/>
  <c r="W28" i="33" s="1"/>
  <c r="F33" i="39" a="1"/>
  <c r="F33" i="39" s="1"/>
  <c r="Z28" i="33" s="1"/>
  <c r="E33" i="39" a="1"/>
  <c r="E33" i="39" s="1"/>
  <c r="Y28" i="33" s="1"/>
  <c r="B34" i="39" a="1"/>
  <c r="B34" i="39" s="1"/>
  <c r="E28" i="10"/>
  <c r="G33" i="25"/>
  <c r="J28" i="10" s="1"/>
  <c r="H33" i="25"/>
  <c r="K28" i="10" s="1"/>
  <c r="F33" i="25"/>
  <c r="I28" i="10" s="1"/>
  <c r="K33" i="25" a="1"/>
  <c r="K33" i="25" s="1"/>
  <c r="E33" i="25"/>
  <c r="H28" i="10" s="1"/>
  <c r="I33" i="25"/>
  <c r="L28" i="10" s="1"/>
  <c r="D33" i="25" s="1"/>
  <c r="G28" i="10" s="1"/>
  <c r="J33" i="25"/>
  <c r="M28" i="10" s="1"/>
  <c r="C33" i="25"/>
  <c r="F28" i="10" s="1"/>
  <c r="B34" i="25" a="1"/>
  <c r="B34" i="25" s="1"/>
  <c r="J27" i="49" a="1"/>
  <c r="J27" i="49" s="1"/>
  <c r="G27" i="49" a="1"/>
  <c r="G27" i="49" s="1"/>
  <c r="D27" i="49" a="1"/>
  <c r="D27" i="49" s="1"/>
  <c r="B28" i="49"/>
  <c r="H27" i="49" a="1"/>
  <c r="H27" i="49" s="1"/>
  <c r="F27" i="49" a="1"/>
  <c r="F27" i="49" s="1"/>
  <c r="L27" i="49" a="1"/>
  <c r="L27" i="49" s="1"/>
  <c r="E27" i="49" a="1"/>
  <c r="E27" i="49" s="1"/>
  <c r="C27" i="49" a="1"/>
  <c r="C27" i="49" s="1"/>
  <c r="K27" i="49" a="1"/>
  <c r="K27" i="49" s="1"/>
  <c r="I27" i="49" a="1"/>
  <c r="I27" i="49" s="1"/>
  <c r="I30" i="32"/>
  <c r="L25" i="31" s="1"/>
  <c r="C30" i="32"/>
  <c r="F25" i="31" s="1"/>
  <c r="J30" i="32"/>
  <c r="M25" i="31" s="1"/>
  <c r="H30" i="32"/>
  <c r="K25" i="31" s="1"/>
  <c r="G30" i="32"/>
  <c r="J25" i="31" s="1"/>
  <c r="F30" i="32"/>
  <c r="I25" i="31" s="1"/>
  <c r="K30" i="32" a="1"/>
  <c r="K30" i="32" s="1"/>
  <c r="E30" i="32"/>
  <c r="H25" i="31" s="1"/>
  <c r="E25" i="31"/>
  <c r="D30" i="32"/>
  <c r="G25" i="31" s="1"/>
  <c r="B31" i="32" a="1"/>
  <c r="B31" i="32" s="1"/>
  <c r="E26" i="33"/>
  <c r="G31" i="34" a="1"/>
  <c r="G31" i="34" s="1"/>
  <c r="F31" i="34"/>
  <c r="I26" i="33" s="1"/>
  <c r="C31" i="34"/>
  <c r="F26" i="33" s="1"/>
  <c r="E31" i="34"/>
  <c r="H26" i="33" s="1"/>
  <c r="D31" i="34"/>
  <c r="G26" i="33" s="1"/>
  <c r="B32" i="34" a="1"/>
  <c r="B32" i="34" s="1"/>
  <c r="G31" i="30"/>
  <c r="J26" i="29" s="1"/>
  <c r="J31" i="30"/>
  <c r="M26" i="29" s="1"/>
  <c r="C31" i="30"/>
  <c r="F26" i="29" s="1"/>
  <c r="I31" i="30"/>
  <c r="L26" i="29" s="1"/>
  <c r="H31" i="30"/>
  <c r="K26" i="29" s="1"/>
  <c r="F31" i="30"/>
  <c r="I26" i="29" s="1"/>
  <c r="E31" i="30"/>
  <c r="H26" i="29" s="1"/>
  <c r="E26" i="29"/>
  <c r="D31" i="30"/>
  <c r="G26" i="29" s="1"/>
  <c r="K31" i="30" a="1"/>
  <c r="K31" i="30" s="1"/>
  <c r="B32" i="30" a="1"/>
  <c r="B32" i="30" s="1"/>
  <c r="M23" i="33"/>
  <c r="E28" i="36" a="1"/>
  <c r="E28" i="36" s="1"/>
  <c r="P23" i="33" s="1"/>
  <c r="H28" i="36" a="1"/>
  <c r="H28" i="36" s="1"/>
  <c r="D28" i="36" a="1"/>
  <c r="D28" i="36" s="1"/>
  <c r="O23" i="33" s="1"/>
  <c r="C28" i="36" a="1"/>
  <c r="C28" i="36" s="1"/>
  <c r="N23" i="33" s="1"/>
  <c r="G28" i="36" a="1"/>
  <c r="G28" i="36" s="1"/>
  <c r="R23" i="33" s="1"/>
  <c r="F28" i="36" a="1"/>
  <c r="F28" i="36" s="1"/>
  <c r="Q23" i="33" s="1"/>
  <c r="B29" i="36" a="1"/>
  <c r="B29" i="36" s="1"/>
  <c r="E27" i="29" l="1"/>
  <c r="G32" i="30"/>
  <c r="J27" i="29" s="1"/>
  <c r="K32" i="30" a="1"/>
  <c r="K32" i="30" s="1"/>
  <c r="E32" i="30"/>
  <c r="H27" i="29" s="1"/>
  <c r="D32" i="30"/>
  <c r="G27" i="29" s="1"/>
  <c r="I32" i="30"/>
  <c r="L27" i="29" s="1"/>
  <c r="H32" i="30"/>
  <c r="K27" i="29" s="1"/>
  <c r="F32" i="30"/>
  <c r="I27" i="29" s="1"/>
  <c r="C32" i="30"/>
  <c r="F27" i="29" s="1"/>
  <c r="J32" i="30"/>
  <c r="M27" i="29" s="1"/>
  <c r="B33" i="30" a="1"/>
  <c r="B33" i="30" s="1"/>
  <c r="M24" i="33"/>
  <c r="G29" i="36" a="1"/>
  <c r="G29" i="36" s="1"/>
  <c r="R24" i="33" s="1"/>
  <c r="C29" i="36" a="1"/>
  <c r="C29" i="36" s="1"/>
  <c r="N24" i="33" s="1"/>
  <c r="F29" i="36" a="1"/>
  <c r="F29" i="36" s="1"/>
  <c r="Q24" i="33" s="1"/>
  <c r="E29" i="36" a="1"/>
  <c r="E29" i="36" s="1"/>
  <c r="P24" i="33" s="1"/>
  <c r="D29" i="36" a="1"/>
  <c r="D29" i="36" s="1"/>
  <c r="O24" i="33" s="1"/>
  <c r="H29" i="36" a="1"/>
  <c r="H29" i="36" s="1"/>
  <c r="B30" i="36" a="1"/>
  <c r="B30" i="36" s="1"/>
  <c r="E29" i="10"/>
  <c r="G34" i="25"/>
  <c r="J29" i="10" s="1"/>
  <c r="J34" i="25"/>
  <c r="M29" i="10" s="1"/>
  <c r="C34" i="25"/>
  <c r="F29" i="10" s="1"/>
  <c r="I34" i="25"/>
  <c r="L29" i="10" s="1"/>
  <c r="D34" i="25" s="1"/>
  <c r="G29" i="10" s="1"/>
  <c r="H34" i="25"/>
  <c r="K29" i="10" s="1"/>
  <c r="F34" i="25"/>
  <c r="I29" i="10" s="1"/>
  <c r="K34" i="25" a="1"/>
  <c r="K34" i="25" s="1"/>
  <c r="E34" i="25"/>
  <c r="H29" i="10" s="1"/>
  <c r="B35" i="25" a="1"/>
  <c r="B35" i="25" s="1"/>
  <c r="E27" i="33"/>
  <c r="F32" i="34"/>
  <c r="I27" i="33" s="1"/>
  <c r="D32" i="34"/>
  <c r="G27" i="33" s="1"/>
  <c r="C32" i="34"/>
  <c r="F27" i="33" s="1"/>
  <c r="G32" i="34" a="1"/>
  <c r="G32" i="34" s="1"/>
  <c r="E32" i="34"/>
  <c r="H27" i="33" s="1"/>
  <c r="B33" i="34" a="1"/>
  <c r="B33" i="34" s="1"/>
  <c r="K28" i="49" a="1"/>
  <c r="K28" i="49" s="1"/>
  <c r="H28" i="49" a="1"/>
  <c r="H28" i="49" s="1"/>
  <c r="E28" i="49" a="1"/>
  <c r="E28" i="49" s="1"/>
  <c r="J28" i="49" a="1"/>
  <c r="J28" i="49" s="1"/>
  <c r="F28" i="49" a="1"/>
  <c r="F28" i="49" s="1"/>
  <c r="I28" i="49" a="1"/>
  <c r="I28" i="49" s="1"/>
  <c r="D28" i="49" a="1"/>
  <c r="D28" i="49" s="1"/>
  <c r="C28" i="49" a="1"/>
  <c r="C28" i="49" s="1"/>
  <c r="B29" i="49"/>
  <c r="L28" i="49" a="1"/>
  <c r="L28" i="49" s="1"/>
  <c r="G28" i="49" a="1"/>
  <c r="G28" i="49" s="1"/>
  <c r="E26" i="31"/>
  <c r="I31" i="32"/>
  <c r="L26" i="31" s="1"/>
  <c r="C31" i="32"/>
  <c r="F26" i="31" s="1"/>
  <c r="K31" i="32" a="1"/>
  <c r="K31" i="32" s="1"/>
  <c r="E31" i="32"/>
  <c r="H26" i="31" s="1"/>
  <c r="D31" i="32"/>
  <c r="G26" i="31" s="1"/>
  <c r="J31" i="32"/>
  <c r="M26" i="31" s="1"/>
  <c r="H31" i="32"/>
  <c r="K26" i="31" s="1"/>
  <c r="G31" i="32"/>
  <c r="J26" i="31" s="1"/>
  <c r="F31" i="32"/>
  <c r="I26" i="31" s="1"/>
  <c r="B32" i="32" a="1"/>
  <c r="B32" i="32" s="1"/>
  <c r="V29" i="33"/>
  <c r="F34" i="39" a="1"/>
  <c r="F34" i="39" s="1"/>
  <c r="Z29" i="33" s="1"/>
  <c r="E34" i="39" a="1"/>
  <c r="E34" i="39" s="1"/>
  <c r="Y29" i="33" s="1"/>
  <c r="D34" i="39" a="1"/>
  <c r="D34" i="39" s="1"/>
  <c r="X29" i="33" s="1"/>
  <c r="H34" i="39" a="1"/>
  <c r="H34" i="39" s="1"/>
  <c r="C34" i="39" a="1"/>
  <c r="C34" i="39" s="1"/>
  <c r="W29" i="33" s="1"/>
  <c r="G34" i="39" a="1"/>
  <c r="G34" i="39" s="1"/>
  <c r="AA29" i="33" s="1"/>
  <c r="B35" i="39" a="1"/>
  <c r="B35" i="39" s="1"/>
  <c r="E28" i="33" l="1"/>
  <c r="D33" i="34"/>
  <c r="G28" i="33" s="1"/>
  <c r="G33" i="34" a="1"/>
  <c r="G33" i="34" s="1"/>
  <c r="E33" i="34"/>
  <c r="H28" i="33" s="1"/>
  <c r="C33" i="34"/>
  <c r="F28" i="33" s="1"/>
  <c r="F33" i="34"/>
  <c r="I28" i="33" s="1"/>
  <c r="B34" i="34" a="1"/>
  <c r="B34" i="34" s="1"/>
  <c r="V30" i="33"/>
  <c r="H35" i="39" a="1"/>
  <c r="H35" i="39" s="1"/>
  <c r="D35" i="39" a="1"/>
  <c r="D35" i="39" s="1"/>
  <c r="X30" i="33" s="1"/>
  <c r="C35" i="39" a="1"/>
  <c r="C35" i="39" s="1"/>
  <c r="W30" i="33" s="1"/>
  <c r="G35" i="39" a="1"/>
  <c r="G35" i="39" s="1"/>
  <c r="AA30" i="33" s="1"/>
  <c r="F35" i="39" a="1"/>
  <c r="F35" i="39" s="1"/>
  <c r="Z30" i="33" s="1"/>
  <c r="E35" i="39" a="1"/>
  <c r="E35" i="39" s="1"/>
  <c r="Y30" i="33" s="1"/>
  <c r="B36" i="39" a="1"/>
  <c r="B36" i="39" s="1"/>
  <c r="G35" i="25"/>
  <c r="J30" i="10" s="1"/>
  <c r="K35" i="25" a="1"/>
  <c r="K35" i="25" s="1"/>
  <c r="E35" i="25"/>
  <c r="H30" i="10" s="1"/>
  <c r="J35" i="25"/>
  <c r="M30" i="10" s="1"/>
  <c r="C35" i="25"/>
  <c r="F30" i="10" s="1"/>
  <c r="I35" i="25"/>
  <c r="L30" i="10" s="1"/>
  <c r="D35" i="25" s="1"/>
  <c r="G30" i="10" s="1"/>
  <c r="F35" i="25"/>
  <c r="I30" i="10" s="1"/>
  <c r="H35" i="25"/>
  <c r="K30" i="10" s="1"/>
  <c r="E30" i="10"/>
  <c r="B36" i="25" a="1"/>
  <c r="B36" i="25" s="1"/>
  <c r="G33" i="30"/>
  <c r="J28" i="29" s="1"/>
  <c r="H33" i="30"/>
  <c r="K28" i="29" s="1"/>
  <c r="F33" i="30"/>
  <c r="I28" i="29" s="1"/>
  <c r="I33" i="30"/>
  <c r="L28" i="29" s="1"/>
  <c r="E33" i="30"/>
  <c r="H28" i="29" s="1"/>
  <c r="E28" i="29"/>
  <c r="D33" i="30"/>
  <c r="G28" i="29" s="1"/>
  <c r="K33" i="30" a="1"/>
  <c r="K33" i="30" s="1"/>
  <c r="C33" i="30"/>
  <c r="F28" i="29" s="1"/>
  <c r="J33" i="30"/>
  <c r="M28" i="29" s="1"/>
  <c r="B34" i="30" a="1"/>
  <c r="B34" i="30" s="1"/>
  <c r="I32" i="32"/>
  <c r="L27" i="31" s="1"/>
  <c r="C32" i="32"/>
  <c r="F27" i="31" s="1"/>
  <c r="E27" i="31"/>
  <c r="G32" i="32"/>
  <c r="J27" i="31" s="1"/>
  <c r="F32" i="32"/>
  <c r="I27" i="31" s="1"/>
  <c r="K32" i="32" a="1"/>
  <c r="K32" i="32" s="1"/>
  <c r="E32" i="32"/>
  <c r="H27" i="31" s="1"/>
  <c r="D32" i="32"/>
  <c r="G27" i="31" s="1"/>
  <c r="J32" i="32"/>
  <c r="M27" i="31" s="1"/>
  <c r="H32" i="32"/>
  <c r="K27" i="31" s="1"/>
  <c r="B33" i="32" a="1"/>
  <c r="B33" i="32" s="1"/>
  <c r="J29" i="49" a="1"/>
  <c r="J29" i="49" s="1"/>
  <c r="G29" i="49" a="1"/>
  <c r="G29" i="49" s="1"/>
  <c r="D29" i="49" a="1"/>
  <c r="D29" i="49" s="1"/>
  <c r="B30" i="49"/>
  <c r="F29" i="49" a="1"/>
  <c r="F29" i="49" s="1"/>
  <c r="L29" i="49" a="1"/>
  <c r="L29" i="49" s="1"/>
  <c r="K29" i="49" a="1"/>
  <c r="K29" i="49" s="1"/>
  <c r="E29" i="49" a="1"/>
  <c r="E29" i="49" s="1"/>
  <c r="I29" i="49" a="1"/>
  <c r="I29" i="49" s="1"/>
  <c r="H29" i="49" a="1"/>
  <c r="H29" i="49" s="1"/>
  <c r="C29" i="49" a="1"/>
  <c r="C29" i="49" s="1"/>
  <c r="M25" i="33"/>
  <c r="E30" i="36" a="1"/>
  <c r="E30" i="36" s="1"/>
  <c r="P25" i="33" s="1"/>
  <c r="D30" i="36" a="1"/>
  <c r="D30" i="36" s="1"/>
  <c r="O25" i="33" s="1"/>
  <c r="H30" i="36" a="1"/>
  <c r="H30" i="36" s="1"/>
  <c r="C30" i="36" a="1"/>
  <c r="C30" i="36" s="1"/>
  <c r="N25" i="33" s="1"/>
  <c r="G30" i="36" a="1"/>
  <c r="G30" i="36" s="1"/>
  <c r="R25" i="33" s="1"/>
  <c r="F30" i="36" a="1"/>
  <c r="F30" i="36" s="1"/>
  <c r="Q25" i="33" s="1"/>
  <c r="B31" i="36" a="1"/>
  <c r="B31" i="36" s="1"/>
  <c r="G34" i="30" l="1"/>
  <c r="J29" i="29" s="1"/>
  <c r="J34" i="30"/>
  <c r="M29" i="29" s="1"/>
  <c r="C34" i="30"/>
  <c r="F29" i="29" s="1"/>
  <c r="E29" i="29"/>
  <c r="I34" i="30"/>
  <c r="L29" i="29" s="1"/>
  <c r="F34" i="30"/>
  <c r="I29" i="29" s="1"/>
  <c r="E34" i="30"/>
  <c r="H29" i="29" s="1"/>
  <c r="D34" i="30"/>
  <c r="G29" i="29" s="1"/>
  <c r="K34" i="30" a="1"/>
  <c r="K34" i="30" s="1"/>
  <c r="H34" i="30"/>
  <c r="K29" i="29" s="1"/>
  <c r="B35" i="30" a="1"/>
  <c r="B35" i="30" s="1"/>
  <c r="I33" i="32"/>
  <c r="L28" i="31" s="1"/>
  <c r="C33" i="32"/>
  <c r="F28" i="31" s="1"/>
  <c r="J33" i="32"/>
  <c r="M28" i="31" s="1"/>
  <c r="H33" i="32"/>
  <c r="K28" i="31" s="1"/>
  <c r="G33" i="32"/>
  <c r="J28" i="31" s="1"/>
  <c r="F33" i="32"/>
  <c r="I28" i="31" s="1"/>
  <c r="E28" i="31"/>
  <c r="K33" i="32" a="1"/>
  <c r="K33" i="32" s="1"/>
  <c r="E33" i="32"/>
  <c r="H28" i="31" s="1"/>
  <c r="D33" i="32"/>
  <c r="G28" i="31" s="1"/>
  <c r="B34" i="32" a="1"/>
  <c r="B34" i="32" s="1"/>
  <c r="V31" i="33"/>
  <c r="F36" i="39" a="1"/>
  <c r="F36" i="39" s="1"/>
  <c r="Z31" i="33" s="1"/>
  <c r="E36" i="39" a="1"/>
  <c r="E36" i="39" s="1"/>
  <c r="Y31" i="33" s="1"/>
  <c r="D36" i="39" a="1"/>
  <c r="D36" i="39" s="1"/>
  <c r="X31" i="33" s="1"/>
  <c r="H36" i="39" a="1"/>
  <c r="H36" i="39" s="1"/>
  <c r="G36" i="39" a="1"/>
  <c r="G36" i="39" s="1"/>
  <c r="AA31" i="33" s="1"/>
  <c r="C36" i="39" a="1"/>
  <c r="C36" i="39" s="1"/>
  <c r="W31" i="33" s="1"/>
  <c r="B37" i="39" a="1"/>
  <c r="B37" i="39" s="1"/>
  <c r="M26" i="33"/>
  <c r="G31" i="36" a="1"/>
  <c r="G31" i="36" s="1"/>
  <c r="R26" i="33" s="1"/>
  <c r="F31" i="36" a="1"/>
  <c r="F31" i="36" s="1"/>
  <c r="Q26" i="33" s="1"/>
  <c r="E31" i="36" a="1"/>
  <c r="E31" i="36" s="1"/>
  <c r="P26" i="33" s="1"/>
  <c r="H31" i="36" a="1"/>
  <c r="H31" i="36" s="1"/>
  <c r="D31" i="36" a="1"/>
  <c r="D31" i="36" s="1"/>
  <c r="O26" i="33" s="1"/>
  <c r="C31" i="36" a="1"/>
  <c r="C31" i="36" s="1"/>
  <c r="N26" i="33" s="1"/>
  <c r="B32" i="36" a="1"/>
  <c r="B32" i="36" s="1"/>
  <c r="K30" i="49" a="1"/>
  <c r="K30" i="49" s="1"/>
  <c r="H30" i="49" a="1"/>
  <c r="H30" i="49" s="1"/>
  <c r="E30" i="49" a="1"/>
  <c r="E30" i="49" s="1"/>
  <c r="L30" i="49" a="1"/>
  <c r="L30" i="49" s="1"/>
  <c r="G30" i="49" a="1"/>
  <c r="G30" i="49" s="1"/>
  <c r="C30" i="49" a="1"/>
  <c r="C30" i="49" s="1"/>
  <c r="J30" i="49" a="1"/>
  <c r="J30" i="49" s="1"/>
  <c r="F30" i="49" a="1"/>
  <c r="F30" i="49" s="1"/>
  <c r="I30" i="49" a="1"/>
  <c r="I30" i="49" s="1"/>
  <c r="B31" i="49"/>
  <c r="D30" i="49" a="1"/>
  <c r="D30" i="49" s="1"/>
  <c r="E31" i="10"/>
  <c r="G36" i="25"/>
  <c r="J31" i="10" s="1"/>
  <c r="H36" i="25"/>
  <c r="K31" i="10" s="1"/>
  <c r="F36" i="25"/>
  <c r="I31" i="10" s="1"/>
  <c r="K36" i="25" a="1"/>
  <c r="K36" i="25" s="1"/>
  <c r="E36" i="25"/>
  <c r="H31" i="10" s="1"/>
  <c r="I36" i="25"/>
  <c r="L31" i="10" s="1"/>
  <c r="J36" i="25"/>
  <c r="M31" i="10" s="1"/>
  <c r="C36" i="25"/>
  <c r="F31" i="10" s="1"/>
  <c r="B37" i="25" a="1"/>
  <c r="B37" i="25" s="1"/>
  <c r="E29" i="33"/>
  <c r="G34" i="34" a="1"/>
  <c r="G34" i="34" s="1"/>
  <c r="F34" i="34"/>
  <c r="I29" i="33" s="1"/>
  <c r="E34" i="34"/>
  <c r="H29" i="33" s="1"/>
  <c r="D34" i="34"/>
  <c r="G29" i="33" s="1"/>
  <c r="C34" i="34"/>
  <c r="F29" i="33" s="1"/>
  <c r="B35" i="34" a="1"/>
  <c r="B35" i="34" s="1"/>
  <c r="E30" i="33" l="1"/>
  <c r="F35" i="34"/>
  <c r="I30" i="33" s="1"/>
  <c r="D35" i="34"/>
  <c r="G30" i="33" s="1"/>
  <c r="E35" i="34"/>
  <c r="H30" i="33" s="1"/>
  <c r="C35" i="34"/>
  <c r="F30" i="33" s="1"/>
  <c r="G35" i="34" a="1"/>
  <c r="G35" i="34" s="1"/>
  <c r="B36" i="34" a="1"/>
  <c r="B36" i="34" s="1"/>
  <c r="J31" i="49" a="1"/>
  <c r="J31" i="49" s="1"/>
  <c r="G31" i="49" a="1"/>
  <c r="G31" i="49" s="1"/>
  <c r="D31" i="49" a="1"/>
  <c r="D31" i="49" s="1"/>
  <c r="B32" i="49"/>
  <c r="L31" i="49" a="1"/>
  <c r="L31" i="49" s="1"/>
  <c r="F31" i="49" a="1"/>
  <c r="F31" i="49" s="1"/>
  <c r="E31" i="49" a="1"/>
  <c r="E31" i="49" s="1"/>
  <c r="K31" i="49" a="1"/>
  <c r="K31" i="49" s="1"/>
  <c r="C31" i="49" a="1"/>
  <c r="C31" i="49" s="1"/>
  <c r="I31" i="49" a="1"/>
  <c r="I31" i="49" s="1"/>
  <c r="H31" i="49" a="1"/>
  <c r="H31" i="49" s="1"/>
  <c r="V32" i="33"/>
  <c r="H37" i="39" a="1"/>
  <c r="H37" i="39" s="1"/>
  <c r="C37" i="39" a="1"/>
  <c r="C37" i="39" s="1"/>
  <c r="W32" i="33" s="1"/>
  <c r="G37" i="39" a="1"/>
  <c r="G37" i="39" s="1"/>
  <c r="AA32" i="33" s="1"/>
  <c r="F37" i="39" a="1"/>
  <c r="F37" i="39" s="1"/>
  <c r="Z32" i="33" s="1"/>
  <c r="E37" i="39" a="1"/>
  <c r="E37" i="39" s="1"/>
  <c r="Y32" i="33" s="1"/>
  <c r="D37" i="39" a="1"/>
  <c r="D37" i="39" s="1"/>
  <c r="X32" i="33" s="1"/>
  <c r="B38" i="39" a="1"/>
  <c r="B38" i="39" s="1"/>
  <c r="E30" i="29"/>
  <c r="G35" i="30"/>
  <c r="J30" i="29" s="1"/>
  <c r="K35" i="30" a="1"/>
  <c r="K35" i="30" s="1"/>
  <c r="E35" i="30"/>
  <c r="H30" i="29" s="1"/>
  <c r="D35" i="30"/>
  <c r="G30" i="29" s="1"/>
  <c r="F35" i="30"/>
  <c r="I30" i="29" s="1"/>
  <c r="C35" i="30"/>
  <c r="F30" i="29" s="1"/>
  <c r="J35" i="30"/>
  <c r="M30" i="29" s="1"/>
  <c r="I35" i="30"/>
  <c r="L30" i="29" s="1"/>
  <c r="H35" i="30"/>
  <c r="K30" i="29" s="1"/>
  <c r="B36" i="30" a="1"/>
  <c r="B36" i="30" s="1"/>
  <c r="J37" i="25"/>
  <c r="M32" i="10" s="1"/>
  <c r="H37" i="25"/>
  <c r="K32" i="10" s="1"/>
  <c r="K37" i="25" a="1"/>
  <c r="K37" i="25" s="1"/>
  <c r="C37" i="25"/>
  <c r="F32" i="10" s="1"/>
  <c r="I37" i="25"/>
  <c r="L32" i="10" s="1"/>
  <c r="D37" i="25" s="1"/>
  <c r="G32" i="10" s="1"/>
  <c r="E32" i="10"/>
  <c r="G37" i="25"/>
  <c r="J32" i="10" s="1"/>
  <c r="F37" i="25"/>
  <c r="I32" i="10" s="1"/>
  <c r="E37" i="25"/>
  <c r="H32" i="10" s="1"/>
  <c r="B38" i="25" a="1"/>
  <c r="B38" i="25" s="1"/>
  <c r="E29" i="31"/>
  <c r="I34" i="32"/>
  <c r="L29" i="31" s="1"/>
  <c r="C34" i="32"/>
  <c r="F29" i="31" s="1"/>
  <c r="K34" i="32" a="1"/>
  <c r="K34" i="32" s="1"/>
  <c r="E34" i="32"/>
  <c r="H29" i="31" s="1"/>
  <c r="D34" i="32"/>
  <c r="G29" i="31" s="1"/>
  <c r="J34" i="32"/>
  <c r="M29" i="31" s="1"/>
  <c r="H34" i="32"/>
  <c r="K29" i="31" s="1"/>
  <c r="G34" i="32"/>
  <c r="J29" i="31" s="1"/>
  <c r="F34" i="32"/>
  <c r="I29" i="31" s="1"/>
  <c r="B35" i="32" a="1"/>
  <c r="B35" i="32" s="1"/>
  <c r="D36" i="25"/>
  <c r="G31" i="10" s="1"/>
  <c r="M27" i="33"/>
  <c r="D32" i="36" a="1"/>
  <c r="D32" i="36" s="1"/>
  <c r="O27" i="33" s="1"/>
  <c r="H32" i="36" a="1"/>
  <c r="H32" i="36" s="1"/>
  <c r="G32" i="36" a="1"/>
  <c r="G32" i="36" s="1"/>
  <c r="R27" i="33" s="1"/>
  <c r="C32" i="36" a="1"/>
  <c r="C32" i="36" s="1"/>
  <c r="N27" i="33" s="1"/>
  <c r="F32" i="36" a="1"/>
  <c r="F32" i="36" s="1"/>
  <c r="Q27" i="33" s="1"/>
  <c r="E32" i="36" a="1"/>
  <c r="E32" i="36" s="1"/>
  <c r="P27" i="33" s="1"/>
  <c r="B33" i="36" a="1"/>
  <c r="B33" i="36" s="1"/>
  <c r="J38" i="25" l="1"/>
  <c r="M33" i="10" s="1"/>
  <c r="C38" i="25"/>
  <c r="F33" i="10" s="1"/>
  <c r="H38" i="25"/>
  <c r="K33" i="10" s="1"/>
  <c r="G38" i="25"/>
  <c r="J33" i="10" s="1"/>
  <c r="E33" i="10"/>
  <c r="F38" i="25"/>
  <c r="I33" i="10" s="1"/>
  <c r="E38" i="25"/>
  <c r="H33" i="10" s="1"/>
  <c r="I38" i="25"/>
  <c r="L33" i="10" s="1"/>
  <c r="D38" i="25" s="1"/>
  <c r="G33" i="10" s="1"/>
  <c r="K38" i="25" a="1"/>
  <c r="K38" i="25" s="1"/>
  <c r="B39" i="25" a="1"/>
  <c r="B39" i="25" s="1"/>
  <c r="K32" i="49" a="1"/>
  <c r="K32" i="49" s="1"/>
  <c r="H32" i="49" a="1"/>
  <c r="H32" i="49" s="1"/>
  <c r="E32" i="49" a="1"/>
  <c r="E32" i="49" s="1"/>
  <c r="I32" i="49" a="1"/>
  <c r="I32" i="49" s="1"/>
  <c r="D32" i="49" a="1"/>
  <c r="D32" i="49" s="1"/>
  <c r="L32" i="49" a="1"/>
  <c r="L32" i="49" s="1"/>
  <c r="G32" i="49" a="1"/>
  <c r="G32" i="49" s="1"/>
  <c r="C32" i="49" a="1"/>
  <c r="C32" i="49" s="1"/>
  <c r="B33" i="49"/>
  <c r="J32" i="49" a="1"/>
  <c r="J32" i="49" s="1"/>
  <c r="F32" i="49" a="1"/>
  <c r="F32" i="49" s="1"/>
  <c r="I35" i="32"/>
  <c r="L30" i="31" s="1"/>
  <c r="C35" i="32"/>
  <c r="F30" i="31" s="1"/>
  <c r="G35" i="32"/>
  <c r="J30" i="31" s="1"/>
  <c r="F35" i="32"/>
  <c r="I30" i="31" s="1"/>
  <c r="K35" i="32" a="1"/>
  <c r="K35" i="32" s="1"/>
  <c r="E35" i="32"/>
  <c r="H30" i="31" s="1"/>
  <c r="D35" i="32"/>
  <c r="G30" i="31" s="1"/>
  <c r="J35" i="32"/>
  <c r="M30" i="31" s="1"/>
  <c r="E30" i="31"/>
  <c r="H35" i="32"/>
  <c r="K30" i="31" s="1"/>
  <c r="B36" i="32" a="1"/>
  <c r="B36" i="32" s="1"/>
  <c r="V33" i="33"/>
  <c r="E38" i="39" a="1"/>
  <c r="E38" i="39" s="1"/>
  <c r="Y33" i="33" s="1"/>
  <c r="H38" i="39" a="1"/>
  <c r="H38" i="39" s="1"/>
  <c r="D38" i="39" a="1"/>
  <c r="D38" i="39" s="1"/>
  <c r="X33" i="33" s="1"/>
  <c r="C38" i="39" a="1"/>
  <c r="C38" i="39" s="1"/>
  <c r="W33" i="33" s="1"/>
  <c r="G38" i="39" a="1"/>
  <c r="G38" i="39" s="1"/>
  <c r="AA33" i="33" s="1"/>
  <c r="F38" i="39" a="1"/>
  <c r="F38" i="39" s="1"/>
  <c r="Z33" i="33" s="1"/>
  <c r="B39" i="39" a="1"/>
  <c r="B39" i="39" s="1"/>
  <c r="M28" i="33"/>
  <c r="F33" i="36" a="1"/>
  <c r="F33" i="36" s="1"/>
  <c r="Q28" i="33" s="1"/>
  <c r="E33" i="36" a="1"/>
  <c r="E33" i="36" s="1"/>
  <c r="P28" i="33" s="1"/>
  <c r="D33" i="36" a="1"/>
  <c r="D33" i="36" s="1"/>
  <c r="O28" i="33" s="1"/>
  <c r="C33" i="36" a="1"/>
  <c r="C33" i="36" s="1"/>
  <c r="N28" i="33" s="1"/>
  <c r="H33" i="36" a="1"/>
  <c r="H33" i="36" s="1"/>
  <c r="G33" i="36" a="1"/>
  <c r="G33" i="36" s="1"/>
  <c r="R28" i="33" s="1"/>
  <c r="B34" i="36" a="1"/>
  <c r="B34" i="36" s="1"/>
  <c r="G36" i="30"/>
  <c r="J31" i="29" s="1"/>
  <c r="H36" i="30"/>
  <c r="K31" i="29" s="1"/>
  <c r="F36" i="30"/>
  <c r="I31" i="29" s="1"/>
  <c r="D36" i="30"/>
  <c r="G31" i="29" s="1"/>
  <c r="E31" i="29"/>
  <c r="K36" i="30" a="1"/>
  <c r="K36" i="30" s="1"/>
  <c r="C36" i="30"/>
  <c r="F31" i="29" s="1"/>
  <c r="J36" i="30"/>
  <c r="M31" i="29" s="1"/>
  <c r="I36" i="30"/>
  <c r="L31" i="29" s="1"/>
  <c r="E36" i="30"/>
  <c r="H31" i="29" s="1"/>
  <c r="B37" i="30" a="1"/>
  <c r="B37" i="30" s="1"/>
  <c r="E31" i="33"/>
  <c r="D36" i="34"/>
  <c r="G31" i="33" s="1"/>
  <c r="G36" i="34" a="1"/>
  <c r="G36" i="34" s="1"/>
  <c r="F36" i="34"/>
  <c r="I31" i="33" s="1"/>
  <c r="E36" i="34"/>
  <c r="H31" i="33" s="1"/>
  <c r="C36" i="34"/>
  <c r="F31" i="33" s="1"/>
  <c r="B37" i="34" a="1"/>
  <c r="B37" i="34" s="1"/>
  <c r="G37" i="30" l="1"/>
  <c r="J32" i="29" s="1"/>
  <c r="E32" i="29"/>
  <c r="J37" i="30"/>
  <c r="M32" i="29" s="1"/>
  <c r="C37" i="30"/>
  <c r="F32" i="29" s="1"/>
  <c r="I37" i="30"/>
  <c r="L32" i="29" s="1"/>
  <c r="D37" i="30"/>
  <c r="G32" i="29" s="1"/>
  <c r="K37" i="30" a="1"/>
  <c r="K37" i="30" s="1"/>
  <c r="H37" i="30"/>
  <c r="K32" i="29" s="1"/>
  <c r="F37" i="30"/>
  <c r="I32" i="29" s="1"/>
  <c r="E37" i="30"/>
  <c r="H32" i="29" s="1"/>
  <c r="B38" i="30" a="1"/>
  <c r="B38" i="30" s="1"/>
  <c r="E32" i="33"/>
  <c r="G37" i="34" a="1"/>
  <c r="G37" i="34" s="1"/>
  <c r="F37" i="34"/>
  <c r="I32" i="33" s="1"/>
  <c r="E37" i="34"/>
  <c r="H32" i="33" s="1"/>
  <c r="D37" i="34"/>
  <c r="G32" i="33" s="1"/>
  <c r="C37" i="34"/>
  <c r="F32" i="33" s="1"/>
  <c r="B38" i="34" a="1"/>
  <c r="B38" i="34" s="1"/>
  <c r="M29" i="33"/>
  <c r="H34" i="36" a="1"/>
  <c r="H34" i="36" s="1"/>
  <c r="D34" i="36" a="1"/>
  <c r="D34" i="36" s="1"/>
  <c r="O29" i="33" s="1"/>
  <c r="C34" i="36" a="1"/>
  <c r="C34" i="36" s="1"/>
  <c r="N29" i="33" s="1"/>
  <c r="G34" i="36" a="1"/>
  <c r="G34" i="36" s="1"/>
  <c r="R29" i="33" s="1"/>
  <c r="F34" i="36" a="1"/>
  <c r="F34" i="36" s="1"/>
  <c r="Q29" i="33" s="1"/>
  <c r="E34" i="36" a="1"/>
  <c r="E34" i="36" s="1"/>
  <c r="P29" i="33" s="1"/>
  <c r="B35" i="36" a="1"/>
  <c r="B35" i="36" s="1"/>
  <c r="V34" i="33"/>
  <c r="H39" i="39" a="1"/>
  <c r="H39" i="39" s="1"/>
  <c r="G39" i="39" a="1"/>
  <c r="G39" i="39" s="1"/>
  <c r="AA34" i="33" s="1"/>
  <c r="C39" i="39" a="1"/>
  <c r="C39" i="39" s="1"/>
  <c r="W34" i="33" s="1"/>
  <c r="F39" i="39" a="1"/>
  <c r="F39" i="39" s="1"/>
  <c r="Z34" i="33" s="1"/>
  <c r="E39" i="39" a="1"/>
  <c r="E39" i="39" s="1"/>
  <c r="Y34" i="33" s="1"/>
  <c r="D39" i="39" a="1"/>
  <c r="D39" i="39" s="1"/>
  <c r="X34" i="33" s="1"/>
  <c r="B40" i="39" a="1"/>
  <c r="B40" i="39" s="1"/>
  <c r="E34" i="10"/>
  <c r="J39" i="25"/>
  <c r="M34" i="10" s="1"/>
  <c r="F39" i="25"/>
  <c r="I34" i="10" s="1"/>
  <c r="E39" i="25"/>
  <c r="H34" i="10" s="1"/>
  <c r="K39" i="25" a="1"/>
  <c r="K39" i="25" s="1"/>
  <c r="C39" i="25"/>
  <c r="F34" i="10" s="1"/>
  <c r="I39" i="25"/>
  <c r="L34" i="10" s="1"/>
  <c r="G39" i="25"/>
  <c r="J34" i="10" s="1"/>
  <c r="H39" i="25"/>
  <c r="K34" i="10" s="1"/>
  <c r="B40" i="25" a="1"/>
  <c r="B40" i="25" s="1"/>
  <c r="I36" i="32"/>
  <c r="L31" i="31" s="1"/>
  <c r="C36" i="32"/>
  <c r="F31" i="31" s="1"/>
  <c r="J36" i="32"/>
  <c r="M31" i="31" s="1"/>
  <c r="H36" i="32"/>
  <c r="K31" i="31" s="1"/>
  <c r="G36" i="32"/>
  <c r="J31" i="31" s="1"/>
  <c r="E31" i="31"/>
  <c r="F36" i="32"/>
  <c r="I31" i="31" s="1"/>
  <c r="E36" i="32"/>
  <c r="H31" i="31" s="1"/>
  <c r="K36" i="32" a="1"/>
  <c r="K36" i="32" s="1"/>
  <c r="D36" i="32"/>
  <c r="G31" i="31" s="1"/>
  <c r="B37" i="32" a="1"/>
  <c r="B37" i="32" s="1"/>
  <c r="J33" i="49" a="1"/>
  <c r="J33" i="49" s="1"/>
  <c r="G33" i="49" a="1"/>
  <c r="G33" i="49" s="1"/>
  <c r="D33" i="49" a="1"/>
  <c r="D33" i="49" s="1"/>
  <c r="B34" i="49"/>
  <c r="L33" i="49" a="1"/>
  <c r="L33" i="49" s="1"/>
  <c r="E33" i="49" a="1"/>
  <c r="E33" i="49" s="1"/>
  <c r="K33" i="49" a="1"/>
  <c r="K33" i="49" s="1"/>
  <c r="I33" i="49" a="1"/>
  <c r="I33" i="49" s="1"/>
  <c r="C33" i="49" a="1"/>
  <c r="C33" i="49" s="1"/>
  <c r="H33" i="49" a="1"/>
  <c r="H33" i="49" s="1"/>
  <c r="F33" i="49" a="1"/>
  <c r="F33" i="49" s="1"/>
  <c r="G46" i="25" l="1"/>
  <c r="G45" i="25"/>
  <c r="E33" i="33"/>
  <c r="F38" i="34"/>
  <c r="I33" i="33" s="1"/>
  <c r="D38" i="34"/>
  <c r="G33" i="33" s="1"/>
  <c r="G38" i="34" a="1"/>
  <c r="G38" i="34" s="1"/>
  <c r="E38" i="34"/>
  <c r="H33" i="33" s="1"/>
  <c r="C38" i="34"/>
  <c r="F33" i="33" s="1"/>
  <c r="B39" i="34" a="1"/>
  <c r="B39" i="34" s="1"/>
  <c r="K34" i="49" a="1"/>
  <c r="K34" i="49" s="1"/>
  <c r="H34" i="49" a="1"/>
  <c r="H34" i="49" s="1"/>
  <c r="E34" i="49" a="1"/>
  <c r="E34" i="49" s="1"/>
  <c r="J34" i="49" a="1"/>
  <c r="J34" i="49" s="1"/>
  <c r="F34" i="49" a="1"/>
  <c r="F34" i="49" s="1"/>
  <c r="I34" i="49" a="1"/>
  <c r="I34" i="49" s="1"/>
  <c r="D34" i="49" a="1"/>
  <c r="D34" i="49" s="1"/>
  <c r="G34" i="49" a="1"/>
  <c r="G34" i="49" s="1"/>
  <c r="B35" i="49"/>
  <c r="C34" i="49" a="1"/>
  <c r="C34" i="49" s="1"/>
  <c r="L34" i="49" a="1"/>
  <c r="L34" i="49" s="1"/>
  <c r="D39" i="25"/>
  <c r="G34" i="10" s="1"/>
  <c r="I46" i="25"/>
  <c r="I45" i="25"/>
  <c r="E33" i="29"/>
  <c r="G38" i="30"/>
  <c r="J33" i="29" s="1"/>
  <c r="K38" i="30" a="1"/>
  <c r="K38" i="30" s="1"/>
  <c r="E38" i="30"/>
  <c r="H33" i="29" s="1"/>
  <c r="D38" i="30"/>
  <c r="G33" i="29" s="1"/>
  <c r="J38" i="30"/>
  <c r="M33" i="29" s="1"/>
  <c r="I38" i="30"/>
  <c r="L33" i="29" s="1"/>
  <c r="H38" i="30"/>
  <c r="K33" i="29" s="1"/>
  <c r="F38" i="30"/>
  <c r="I33" i="29" s="1"/>
  <c r="C38" i="30"/>
  <c r="F33" i="29" s="1"/>
  <c r="B39" i="30" a="1"/>
  <c r="B39" i="30" s="1"/>
  <c r="C46" i="25"/>
  <c r="C45" i="25"/>
  <c r="V35" i="33"/>
  <c r="G40" i="39" a="1"/>
  <c r="G40" i="39" s="1"/>
  <c r="AA35" i="33" s="1"/>
  <c r="D40" i="39" a="1"/>
  <c r="D40" i="39" s="1"/>
  <c r="X35" i="33" s="1"/>
  <c r="F40" i="39" a="1"/>
  <c r="F40" i="39" s="1"/>
  <c r="Z35" i="33" s="1"/>
  <c r="E40" i="39" a="1"/>
  <c r="E40" i="39" s="1"/>
  <c r="Y35" i="33" s="1"/>
  <c r="C40" i="39" a="1"/>
  <c r="C40" i="39" s="1"/>
  <c r="W35" i="33" s="1"/>
  <c r="H40" i="39" a="1"/>
  <c r="H40" i="39" s="1"/>
  <c r="B41" i="39" a="1"/>
  <c r="B41" i="39" s="1"/>
  <c r="J45" i="25"/>
  <c r="J46" i="25"/>
  <c r="J40" i="25"/>
  <c r="M35" i="10" s="1"/>
  <c r="H40" i="25"/>
  <c r="K35" i="10" s="1"/>
  <c r="E35" i="10"/>
  <c r="I40" i="25"/>
  <c r="L35" i="10" s="1"/>
  <c r="D40" i="25" s="1"/>
  <c r="G35" i="10" s="1"/>
  <c r="G40" i="25"/>
  <c r="J35" i="10" s="1"/>
  <c r="F40" i="25"/>
  <c r="I35" i="10" s="1"/>
  <c r="E40" i="25"/>
  <c r="H35" i="10" s="1"/>
  <c r="C40" i="25"/>
  <c r="F35" i="10" s="1"/>
  <c r="K40" i="25" a="1"/>
  <c r="K40" i="25" s="1"/>
  <c r="B41" i="25" a="1"/>
  <c r="B41" i="25" s="1"/>
  <c r="E45" i="25"/>
  <c r="E46" i="25"/>
  <c r="M30" i="33"/>
  <c r="F35" i="36" a="1"/>
  <c r="F35" i="36" s="1"/>
  <c r="Q30" i="33" s="1"/>
  <c r="E35" i="36" a="1"/>
  <c r="E35" i="36" s="1"/>
  <c r="P30" i="33" s="1"/>
  <c r="D35" i="36" a="1"/>
  <c r="D35" i="36" s="1"/>
  <c r="O30" i="33" s="1"/>
  <c r="H35" i="36" a="1"/>
  <c r="H35" i="36" s="1"/>
  <c r="G35" i="36" a="1"/>
  <c r="G35" i="36" s="1"/>
  <c r="R30" i="33" s="1"/>
  <c r="C35" i="36" a="1"/>
  <c r="C35" i="36" s="1"/>
  <c r="N30" i="33" s="1"/>
  <c r="B36" i="36" a="1"/>
  <c r="B36" i="36" s="1"/>
  <c r="E32" i="31"/>
  <c r="I37" i="32"/>
  <c r="L32" i="31" s="1"/>
  <c r="C37" i="32"/>
  <c r="F32" i="31" s="1"/>
  <c r="K37" i="32" a="1"/>
  <c r="K37" i="32" s="1"/>
  <c r="E37" i="32"/>
  <c r="H32" i="31" s="1"/>
  <c r="D37" i="32"/>
  <c r="G32" i="31" s="1"/>
  <c r="J37" i="32"/>
  <c r="M32" i="31" s="1"/>
  <c r="H37" i="32"/>
  <c r="K32" i="31" s="1"/>
  <c r="G37" i="32"/>
  <c r="J32" i="31" s="1"/>
  <c r="F37" i="32"/>
  <c r="I32" i="31" s="1"/>
  <c r="B38" i="32" a="1"/>
  <c r="B38" i="32" s="1"/>
  <c r="H46" i="25"/>
  <c r="H45" i="25"/>
  <c r="F46" i="25"/>
  <c r="F45" i="25"/>
  <c r="M31" i="33" l="1"/>
  <c r="H36" i="36" a="1"/>
  <c r="H36" i="36" s="1"/>
  <c r="C36" i="36" a="1"/>
  <c r="C36" i="36" s="1"/>
  <c r="N31" i="33" s="1"/>
  <c r="G36" i="36" a="1"/>
  <c r="G36" i="36" s="1"/>
  <c r="R31" i="33" s="1"/>
  <c r="F36" i="36" a="1"/>
  <c r="F36" i="36" s="1"/>
  <c r="Q31" i="33" s="1"/>
  <c r="E36" i="36" a="1"/>
  <c r="E36" i="36" s="1"/>
  <c r="P31" i="33" s="1"/>
  <c r="D36" i="36" a="1"/>
  <c r="D36" i="36" s="1"/>
  <c r="O31" i="33" s="1"/>
  <c r="B37" i="36" a="1"/>
  <c r="B37" i="36" s="1"/>
  <c r="J35" i="49" a="1"/>
  <c r="J35" i="49" s="1"/>
  <c r="G35" i="49" a="1"/>
  <c r="G35" i="49" s="1"/>
  <c r="D35" i="49" a="1"/>
  <c r="D35" i="49" s="1"/>
  <c r="B36" i="49"/>
  <c r="K35" i="49" a="1"/>
  <c r="K35" i="49" s="1"/>
  <c r="E35" i="49" a="1"/>
  <c r="E35" i="49" s="1"/>
  <c r="C35" i="49" a="1"/>
  <c r="C35" i="49" s="1"/>
  <c r="I35" i="49" a="1"/>
  <c r="I35" i="49" s="1"/>
  <c r="L35" i="49" a="1"/>
  <c r="L35" i="49" s="1"/>
  <c r="H35" i="49" a="1"/>
  <c r="H35" i="49" s="1"/>
  <c r="F35" i="49" a="1"/>
  <c r="F35" i="49" s="1"/>
  <c r="I38" i="32"/>
  <c r="L33" i="31" s="1"/>
  <c r="C38" i="32"/>
  <c r="F33" i="31" s="1"/>
  <c r="G38" i="32"/>
  <c r="J33" i="31" s="1"/>
  <c r="F38" i="32"/>
  <c r="I33" i="31" s="1"/>
  <c r="K38" i="32" a="1"/>
  <c r="K38" i="32" s="1"/>
  <c r="E38" i="32"/>
  <c r="H33" i="31" s="1"/>
  <c r="D38" i="32"/>
  <c r="G33" i="31" s="1"/>
  <c r="E33" i="31"/>
  <c r="J38" i="32"/>
  <c r="M33" i="31" s="1"/>
  <c r="H38" i="32"/>
  <c r="K33" i="31" s="1"/>
  <c r="B39" i="32" a="1"/>
  <c r="B39" i="32" s="1"/>
  <c r="D45" i="25"/>
  <c r="D46" i="25"/>
  <c r="E34" i="33"/>
  <c r="D39" i="34"/>
  <c r="G34" i="33" s="1"/>
  <c r="G39" i="34" a="1"/>
  <c r="G39" i="34" s="1"/>
  <c r="F39" i="34"/>
  <c r="I34" i="33" s="1"/>
  <c r="E39" i="34"/>
  <c r="H34" i="33" s="1"/>
  <c r="C39" i="34"/>
  <c r="F34" i="33" s="1"/>
  <c r="B40" i="34" a="1"/>
  <c r="B40" i="34" s="1"/>
  <c r="G39" i="30"/>
  <c r="J34" i="29" s="1"/>
  <c r="H39" i="30"/>
  <c r="K34" i="29" s="1"/>
  <c r="E34" i="29"/>
  <c r="F39" i="30"/>
  <c r="I34" i="29" s="1"/>
  <c r="J39" i="30"/>
  <c r="M34" i="29" s="1"/>
  <c r="I39" i="30"/>
  <c r="L34" i="29" s="1"/>
  <c r="E39" i="30"/>
  <c r="H34" i="29" s="1"/>
  <c r="K39" i="30" a="1"/>
  <c r="K39" i="30" s="1"/>
  <c r="D39" i="30"/>
  <c r="G34" i="29" s="1"/>
  <c r="C39" i="30"/>
  <c r="F34" i="29" s="1"/>
  <c r="B40" i="30" a="1"/>
  <c r="B40" i="30" s="1"/>
  <c r="J41" i="25"/>
  <c r="M36" i="10" s="1"/>
  <c r="C41" i="25"/>
  <c r="F36" i="10" s="1"/>
  <c r="G41" i="25"/>
  <c r="J36" i="10" s="1"/>
  <c r="F41" i="25"/>
  <c r="I36" i="10" s="1"/>
  <c r="E41" i="25"/>
  <c r="H36" i="10" s="1"/>
  <c r="K41" i="25" a="1"/>
  <c r="K41" i="25" s="1"/>
  <c r="H41" i="25"/>
  <c r="K36" i="10" s="1"/>
  <c r="I41" i="25"/>
  <c r="L36" i="10" s="1"/>
  <c r="D41" i="25" s="1"/>
  <c r="G36" i="10" s="1"/>
  <c r="E36" i="10"/>
  <c r="B42" i="25" a="1"/>
  <c r="B42" i="25" s="1"/>
  <c r="V36" i="33"/>
  <c r="F41" i="39" a="1"/>
  <c r="F41" i="39" s="1"/>
  <c r="Z36" i="33" s="1"/>
  <c r="C41" i="39" a="1"/>
  <c r="C41" i="39" s="1"/>
  <c r="W36" i="33" s="1"/>
  <c r="E41" i="39" a="1"/>
  <c r="E41" i="39" s="1"/>
  <c r="Y36" i="33" s="1"/>
  <c r="D41" i="39" a="1"/>
  <c r="D41" i="39" s="1"/>
  <c r="X36" i="33" s="1"/>
  <c r="H41" i="39" a="1"/>
  <c r="H41" i="39" s="1"/>
  <c r="G41" i="39" a="1"/>
  <c r="G41" i="39" s="1"/>
  <c r="AA36" i="33" s="1"/>
  <c r="B42" i="39" a="1"/>
  <c r="B42" i="39" s="1"/>
  <c r="I39" i="32" l="1"/>
  <c r="L34" i="31" s="1"/>
  <c r="C39" i="32"/>
  <c r="F34" i="31" s="1"/>
  <c r="J39" i="32"/>
  <c r="M34" i="31" s="1"/>
  <c r="H39" i="32"/>
  <c r="K34" i="31" s="1"/>
  <c r="E34" i="31"/>
  <c r="G39" i="32"/>
  <c r="J34" i="31" s="1"/>
  <c r="F39" i="32"/>
  <c r="I34" i="31" s="1"/>
  <c r="K39" i="32" a="1"/>
  <c r="K39" i="32" s="1"/>
  <c r="E39" i="32"/>
  <c r="H34" i="31" s="1"/>
  <c r="D39" i="32"/>
  <c r="G34" i="31" s="1"/>
  <c r="B40" i="32" a="1"/>
  <c r="B40" i="32" s="1"/>
  <c r="K36" i="49" a="1"/>
  <c r="K36" i="49" s="1"/>
  <c r="H36" i="49" a="1"/>
  <c r="H36" i="49" s="1"/>
  <c r="E36" i="49" a="1"/>
  <c r="E36" i="49" s="1"/>
  <c r="L36" i="49" a="1"/>
  <c r="L36" i="49" s="1"/>
  <c r="G36" i="49" a="1"/>
  <c r="G36" i="49" s="1"/>
  <c r="C36" i="49" a="1"/>
  <c r="C36" i="49" s="1"/>
  <c r="J36" i="49" a="1"/>
  <c r="J36" i="49" s="1"/>
  <c r="F36" i="49" a="1"/>
  <c r="F36" i="49" s="1"/>
  <c r="B37" i="49"/>
  <c r="I36" i="49" a="1"/>
  <c r="I36" i="49" s="1"/>
  <c r="D36" i="49" a="1"/>
  <c r="D36" i="49" s="1"/>
  <c r="V37" i="33"/>
  <c r="H42" i="39" a="1"/>
  <c r="H42" i="39" s="1"/>
  <c r="G42" i="39" a="1"/>
  <c r="G42" i="39" s="1"/>
  <c r="E42" i="39" a="1"/>
  <c r="E42" i="39" s="1"/>
  <c r="D42" i="39" a="1"/>
  <c r="D42" i="39" s="1"/>
  <c r="C42" i="39" a="1"/>
  <c r="C42" i="39" s="1"/>
  <c r="F42" i="39" a="1"/>
  <c r="F42" i="39" s="1"/>
  <c r="E37" i="10"/>
  <c r="J42" i="25"/>
  <c r="F42" i="25"/>
  <c r="K42" i="25" a="1"/>
  <c r="K42" i="25" s="1"/>
  <c r="C42" i="25"/>
  <c r="I42" i="25"/>
  <c r="H42" i="25"/>
  <c r="G42" i="25"/>
  <c r="E42" i="25"/>
  <c r="E35" i="33"/>
  <c r="G40" i="34" a="1"/>
  <c r="G40" i="34" s="1"/>
  <c r="F40" i="34"/>
  <c r="I35" i="33" s="1"/>
  <c r="C40" i="34"/>
  <c r="F35" i="33" s="1"/>
  <c r="E40" i="34"/>
  <c r="H35" i="33" s="1"/>
  <c r="D40" i="34"/>
  <c r="G35" i="33" s="1"/>
  <c r="B41" i="34" a="1"/>
  <c r="B41" i="34" s="1"/>
  <c r="G40" i="30"/>
  <c r="J35" i="29" s="1"/>
  <c r="E35" i="29"/>
  <c r="J40" i="30"/>
  <c r="M35" i="29" s="1"/>
  <c r="C40" i="30"/>
  <c r="F35" i="29" s="1"/>
  <c r="I40" i="30"/>
  <c r="L35" i="29" s="1"/>
  <c r="H40" i="30"/>
  <c r="K35" i="29" s="1"/>
  <c r="F40" i="30"/>
  <c r="I35" i="29" s="1"/>
  <c r="E40" i="30"/>
  <c r="H35" i="29" s="1"/>
  <c r="D40" i="30"/>
  <c r="G35" i="29" s="1"/>
  <c r="K40" i="30" a="1"/>
  <c r="K40" i="30" s="1"/>
  <c r="B41" i="30" a="1"/>
  <c r="B41" i="30" s="1"/>
  <c r="M32" i="33"/>
  <c r="E37" i="36" a="1"/>
  <c r="E37" i="36" s="1"/>
  <c r="P32" i="33" s="1"/>
  <c r="H37" i="36" a="1"/>
  <c r="H37" i="36" s="1"/>
  <c r="D37" i="36" a="1"/>
  <c r="D37" i="36" s="1"/>
  <c r="O32" i="33" s="1"/>
  <c r="C37" i="36" a="1"/>
  <c r="C37" i="36" s="1"/>
  <c r="N32" i="33" s="1"/>
  <c r="G37" i="36" a="1"/>
  <c r="G37" i="36" s="1"/>
  <c r="R32" i="33" s="1"/>
  <c r="F37" i="36" a="1"/>
  <c r="F37" i="36" s="1"/>
  <c r="Q32" i="33" s="1"/>
  <c r="B38" i="36" a="1"/>
  <c r="B38" i="36" s="1"/>
  <c r="L37" i="10" l="1"/>
  <c r="I43" i="25"/>
  <c r="I49" i="25"/>
  <c r="Z37" i="33"/>
  <c r="F49" i="39"/>
  <c r="F43" i="39"/>
  <c r="E35" i="31"/>
  <c r="I40" i="32"/>
  <c r="L35" i="31" s="1"/>
  <c r="C40" i="32"/>
  <c r="F35" i="31" s="1"/>
  <c r="K40" i="32" a="1"/>
  <c r="K40" i="32" s="1"/>
  <c r="E40" i="32"/>
  <c r="H35" i="31" s="1"/>
  <c r="D40" i="32"/>
  <c r="G35" i="31" s="1"/>
  <c r="J40" i="32"/>
  <c r="M35" i="31" s="1"/>
  <c r="H40" i="32"/>
  <c r="K35" i="31" s="1"/>
  <c r="G40" i="32"/>
  <c r="J35" i="31" s="1"/>
  <c r="F40" i="32"/>
  <c r="I35" i="31" s="1"/>
  <c r="B41" i="32" a="1"/>
  <c r="B41" i="32" s="1"/>
  <c r="K37" i="10"/>
  <c r="H43" i="25"/>
  <c r="H49" i="25"/>
  <c r="F37" i="10"/>
  <c r="C48" i="25"/>
  <c r="C49" i="25"/>
  <c r="C43" i="25"/>
  <c r="W37" i="33"/>
  <c r="C43" i="39"/>
  <c r="C49" i="39"/>
  <c r="E36" i="33"/>
  <c r="F41" i="34"/>
  <c r="I36" i="33" s="1"/>
  <c r="D41" i="34"/>
  <c r="G36" i="33" s="1"/>
  <c r="C41" i="34"/>
  <c r="F36" i="33" s="1"/>
  <c r="G41" i="34" a="1"/>
  <c r="G41" i="34" s="1"/>
  <c r="E41" i="34"/>
  <c r="H36" i="33" s="1"/>
  <c r="B42" i="34" a="1"/>
  <c r="B42" i="34" s="1"/>
  <c r="X37" i="33"/>
  <c r="D43" i="39"/>
  <c r="H37" i="10"/>
  <c r="E49" i="25"/>
  <c r="E43" i="25"/>
  <c r="E48" i="25" s="1"/>
  <c r="I37" i="10"/>
  <c r="F49" i="25"/>
  <c r="F43" i="25"/>
  <c r="Y37" i="33"/>
  <c r="E43" i="39"/>
  <c r="E49" i="39"/>
  <c r="J37" i="49" a="1"/>
  <c r="J37" i="49" s="1"/>
  <c r="G37" i="49" a="1"/>
  <c r="G37" i="49" s="1"/>
  <c r="D37" i="49" a="1"/>
  <c r="D37" i="49" s="1"/>
  <c r="B38" i="49"/>
  <c r="K37" i="49" a="1"/>
  <c r="K37" i="49" s="1"/>
  <c r="C37" i="49" a="1"/>
  <c r="C37" i="49" s="1"/>
  <c r="I37" i="49" a="1"/>
  <c r="I37" i="49" s="1"/>
  <c r="H37" i="49" a="1"/>
  <c r="H37" i="49" s="1"/>
  <c r="F37" i="49" a="1"/>
  <c r="F37" i="49" s="1"/>
  <c r="E37" i="49" a="1"/>
  <c r="E37" i="49" s="1"/>
  <c r="L37" i="49" a="1"/>
  <c r="L37" i="49" s="1"/>
  <c r="M33" i="33"/>
  <c r="G38" i="36" a="1"/>
  <c r="G38" i="36" s="1"/>
  <c r="R33" i="33" s="1"/>
  <c r="C38" i="36" a="1"/>
  <c r="C38" i="36" s="1"/>
  <c r="N33" i="33" s="1"/>
  <c r="F38" i="36" a="1"/>
  <c r="F38" i="36" s="1"/>
  <c r="Q33" i="33" s="1"/>
  <c r="E38" i="36" a="1"/>
  <c r="E38" i="36" s="1"/>
  <c r="P33" i="33" s="1"/>
  <c r="D38" i="36" a="1"/>
  <c r="D38" i="36" s="1"/>
  <c r="O33" i="33" s="1"/>
  <c r="H38" i="36" a="1"/>
  <c r="H38" i="36" s="1"/>
  <c r="B39" i="36" a="1"/>
  <c r="B39" i="36" s="1"/>
  <c r="E36" i="29"/>
  <c r="G41" i="30"/>
  <c r="J36" i="29" s="1"/>
  <c r="K41" i="30" a="1"/>
  <c r="K41" i="30" s="1"/>
  <c r="E41" i="30"/>
  <c r="H36" i="29" s="1"/>
  <c r="D41" i="30"/>
  <c r="G36" i="29" s="1"/>
  <c r="I41" i="30"/>
  <c r="L36" i="29" s="1"/>
  <c r="H41" i="30"/>
  <c r="K36" i="29" s="1"/>
  <c r="F41" i="30"/>
  <c r="I36" i="29" s="1"/>
  <c r="C41" i="30"/>
  <c r="F36" i="29" s="1"/>
  <c r="J41" i="30"/>
  <c r="M36" i="29" s="1"/>
  <c r="B42" i="30" a="1"/>
  <c r="B42" i="30" s="1"/>
  <c r="J37" i="10"/>
  <c r="G49" i="25" s="1"/>
  <c r="G43" i="25"/>
  <c r="M37" i="10"/>
  <c r="J43" i="25"/>
  <c r="J49" i="25"/>
  <c r="AA37" i="33"/>
  <c r="G43" i="39"/>
  <c r="G46" i="39" l="1"/>
  <c r="G45" i="39"/>
  <c r="M34" i="33"/>
  <c r="E39" i="36" a="1"/>
  <c r="E39" i="36" s="1"/>
  <c r="P34" i="33" s="1"/>
  <c r="D39" i="36" a="1"/>
  <c r="D39" i="36" s="1"/>
  <c r="O34" i="33" s="1"/>
  <c r="H39" i="36" a="1"/>
  <c r="H39" i="36" s="1"/>
  <c r="C39" i="36" a="1"/>
  <c r="C39" i="36" s="1"/>
  <c r="N34" i="33" s="1"/>
  <c r="G39" i="36" a="1"/>
  <c r="G39" i="36" s="1"/>
  <c r="R34" i="33" s="1"/>
  <c r="F39" i="36" a="1"/>
  <c r="F39" i="36" s="1"/>
  <c r="Q34" i="33" s="1"/>
  <c r="B40" i="36" a="1"/>
  <c r="B40" i="36" s="1"/>
  <c r="D45" i="39"/>
  <c r="D46" i="39"/>
  <c r="I41" i="32"/>
  <c r="L36" i="31" s="1"/>
  <c r="C41" i="32"/>
  <c r="F36" i="31" s="1"/>
  <c r="G41" i="32"/>
  <c r="J36" i="31" s="1"/>
  <c r="F41" i="32"/>
  <c r="I36" i="31" s="1"/>
  <c r="K41" i="32" a="1"/>
  <c r="K41" i="32" s="1"/>
  <c r="E41" i="32"/>
  <c r="H36" i="31" s="1"/>
  <c r="E36" i="31"/>
  <c r="D41" i="32"/>
  <c r="G36" i="31" s="1"/>
  <c r="J41" i="32"/>
  <c r="M36" i="31" s="1"/>
  <c r="H41" i="32"/>
  <c r="K36" i="31" s="1"/>
  <c r="B42" i="32" a="1"/>
  <c r="B42" i="32" s="1"/>
  <c r="E37" i="33"/>
  <c r="D42" i="34"/>
  <c r="G42" i="34" a="1"/>
  <c r="G42" i="34" s="1"/>
  <c r="E42" i="34"/>
  <c r="C42" i="34"/>
  <c r="F42" i="34"/>
  <c r="F46" i="39"/>
  <c r="F45" i="39"/>
  <c r="G42" i="30"/>
  <c r="E37" i="29"/>
  <c r="H42" i="30"/>
  <c r="F42" i="30"/>
  <c r="I42" i="30"/>
  <c r="E42" i="30"/>
  <c r="D42" i="30"/>
  <c r="K42" i="30" a="1"/>
  <c r="K42" i="30" s="1"/>
  <c r="C42" i="30"/>
  <c r="J42" i="30"/>
  <c r="K38" i="49" a="1"/>
  <c r="K38" i="49" s="1"/>
  <c r="H38" i="49" a="1"/>
  <c r="H38" i="49" s="1"/>
  <c r="E38" i="49" a="1"/>
  <c r="E38" i="49" s="1"/>
  <c r="I38" i="49" a="1"/>
  <c r="I38" i="49" s="1"/>
  <c r="D38" i="49" a="1"/>
  <c r="D38" i="49" s="1"/>
  <c r="L38" i="49" a="1"/>
  <c r="L38" i="49" s="1"/>
  <c r="G38" i="49" a="1"/>
  <c r="G38" i="49" s="1"/>
  <c r="C38" i="49" a="1"/>
  <c r="C38" i="49" s="1"/>
  <c r="B39" i="49"/>
  <c r="F38" i="49" a="1"/>
  <c r="F38" i="49" s="1"/>
  <c r="J38" i="49" a="1"/>
  <c r="J38" i="49" s="1"/>
  <c r="E46" i="39"/>
  <c r="E45" i="39"/>
  <c r="G49" i="39"/>
  <c r="D49" i="39"/>
  <c r="C46" i="39"/>
  <c r="C45" i="39"/>
  <c r="D42" i="25"/>
  <c r="G37" i="10" l="1"/>
  <c r="D48" i="25"/>
  <c r="D43" i="25"/>
  <c r="D49" i="25"/>
  <c r="I37" i="29"/>
  <c r="F43" i="30"/>
  <c r="F49" i="30"/>
  <c r="I37" i="33"/>
  <c r="F49" i="34"/>
  <c r="F43" i="34"/>
  <c r="I42" i="32"/>
  <c r="C42" i="32"/>
  <c r="J42" i="32"/>
  <c r="E37" i="31"/>
  <c r="H42" i="32"/>
  <c r="G42" i="32"/>
  <c r="F42" i="32"/>
  <c r="E42" i="32"/>
  <c r="K42" i="32" a="1"/>
  <c r="K42" i="32" s="1"/>
  <c r="D42" i="32"/>
  <c r="M37" i="29"/>
  <c r="J49" i="30"/>
  <c r="J43" i="30"/>
  <c r="F37" i="29"/>
  <c r="C43" i="30"/>
  <c r="K37" i="29"/>
  <c r="H49" i="30"/>
  <c r="H43" i="30"/>
  <c r="F37" i="33"/>
  <c r="C48" i="34"/>
  <c r="C43" i="34"/>
  <c r="M35" i="33"/>
  <c r="G40" i="36" a="1"/>
  <c r="G40" i="36" s="1"/>
  <c r="R35" i="33" s="1"/>
  <c r="F40" i="36" a="1"/>
  <c r="F40" i="36" s="1"/>
  <c r="Q35" i="33" s="1"/>
  <c r="E40" i="36" a="1"/>
  <c r="E40" i="36" s="1"/>
  <c r="P35" i="33" s="1"/>
  <c r="H40" i="36" a="1"/>
  <c r="H40" i="36" s="1"/>
  <c r="D40" i="36" a="1"/>
  <c r="D40" i="36" s="1"/>
  <c r="O35" i="33" s="1"/>
  <c r="C40" i="36" a="1"/>
  <c r="C40" i="36" s="1"/>
  <c r="N35" i="33" s="1"/>
  <c r="B41" i="36" a="1"/>
  <c r="B41" i="36" s="1"/>
  <c r="H37" i="33"/>
  <c r="E48" i="34"/>
  <c r="E43" i="34"/>
  <c r="J37" i="29"/>
  <c r="G49" i="30"/>
  <c r="G43" i="30"/>
  <c r="L37" i="29"/>
  <c r="I43" i="30"/>
  <c r="J39" i="49" a="1"/>
  <c r="J39" i="49" s="1"/>
  <c r="G39" i="49" a="1"/>
  <c r="G39" i="49" s="1"/>
  <c r="D39" i="49" a="1"/>
  <c r="D39" i="49" s="1"/>
  <c r="B40" i="49"/>
  <c r="I39" i="49" a="1"/>
  <c r="I39" i="49" s="1"/>
  <c r="C39" i="49" a="1"/>
  <c r="C39" i="49" s="1"/>
  <c r="H39" i="49" a="1"/>
  <c r="H39" i="49" s="1"/>
  <c r="L39" i="49" a="1"/>
  <c r="L39" i="49" s="1"/>
  <c r="K39" i="49" a="1"/>
  <c r="K39" i="49" s="1"/>
  <c r="F39" i="49" a="1"/>
  <c r="F39" i="49" s="1"/>
  <c r="E39" i="49" a="1"/>
  <c r="E39" i="49" s="1"/>
  <c r="G37" i="29"/>
  <c r="D43" i="30"/>
  <c r="D49" i="30"/>
  <c r="H37" i="29"/>
  <c r="E43" i="30"/>
  <c r="E49" i="30"/>
  <c r="G37" i="33"/>
  <c r="D43" i="34"/>
  <c r="D48" i="34" s="1"/>
  <c r="D49" i="34"/>
  <c r="M36" i="33" l="1"/>
  <c r="D41" i="36" a="1"/>
  <c r="D41" i="36" s="1"/>
  <c r="O36" i="33" s="1"/>
  <c r="H41" i="36" a="1"/>
  <c r="H41" i="36" s="1"/>
  <c r="G41" i="36" a="1"/>
  <c r="G41" i="36" s="1"/>
  <c r="R36" i="33" s="1"/>
  <c r="C41" i="36" a="1"/>
  <c r="C41" i="36" s="1"/>
  <c r="N36" i="33" s="1"/>
  <c r="F41" i="36" a="1"/>
  <c r="F41" i="36" s="1"/>
  <c r="Q36" i="33" s="1"/>
  <c r="E41" i="36" a="1"/>
  <c r="E41" i="36" s="1"/>
  <c r="P36" i="33" s="1"/>
  <c r="B42" i="36" a="1"/>
  <c r="B42" i="36" s="1"/>
  <c r="I37" i="31"/>
  <c r="F49" i="32" s="1"/>
  <c r="F48" i="32"/>
  <c r="F43" i="32"/>
  <c r="F47" i="32" s="1"/>
  <c r="L37" i="31"/>
  <c r="I49" i="32" s="1"/>
  <c r="I43" i="32"/>
  <c r="F47" i="30"/>
  <c r="F48" i="30"/>
  <c r="F45" i="30"/>
  <c r="F46" i="30"/>
  <c r="E46" i="34"/>
  <c r="E45" i="34"/>
  <c r="H37" i="31"/>
  <c r="E43" i="32"/>
  <c r="E48" i="32" s="1"/>
  <c r="G48" i="30"/>
  <c r="G47" i="30"/>
  <c r="G45" i="30"/>
  <c r="G46" i="30"/>
  <c r="J37" i="31"/>
  <c r="G47" i="32"/>
  <c r="G48" i="32"/>
  <c r="G49" i="32"/>
  <c r="G43" i="32"/>
  <c r="K40" i="49" a="1"/>
  <c r="K40" i="49" s="1"/>
  <c r="H40" i="49" a="1"/>
  <c r="H40" i="49" s="1"/>
  <c r="E40" i="49" a="1"/>
  <c r="E40" i="49" s="1"/>
  <c r="J40" i="49" a="1"/>
  <c r="J40" i="49" s="1"/>
  <c r="F40" i="49" a="1"/>
  <c r="F40" i="49" s="1"/>
  <c r="I40" i="49" a="1"/>
  <c r="I40" i="49" s="1"/>
  <c r="D40" i="49" a="1"/>
  <c r="D40" i="49" s="1"/>
  <c r="B41" i="49"/>
  <c r="L40" i="49" a="1"/>
  <c r="L40" i="49" s="1"/>
  <c r="G40" i="49" a="1"/>
  <c r="G40" i="49" s="1"/>
  <c r="C40" i="49" a="1"/>
  <c r="C40" i="49" s="1"/>
  <c r="I48" i="30"/>
  <c r="I45" i="30"/>
  <c r="I46" i="30"/>
  <c r="E47" i="30"/>
  <c r="E48" i="30"/>
  <c r="E46" i="30"/>
  <c r="E45" i="30"/>
  <c r="C46" i="34"/>
  <c r="C45" i="34"/>
  <c r="C48" i="30"/>
  <c r="C47" i="30"/>
  <c r="C45" i="30"/>
  <c r="C46" i="30"/>
  <c r="F37" i="31"/>
  <c r="C47" i="32"/>
  <c r="C48" i="32"/>
  <c r="C43" i="32"/>
  <c r="C49" i="32"/>
  <c r="D45" i="34"/>
  <c r="D46" i="34"/>
  <c r="D48" i="30"/>
  <c r="D45" i="30"/>
  <c r="D46" i="30"/>
  <c r="D47" i="30"/>
  <c r="E49" i="34"/>
  <c r="C49" i="34"/>
  <c r="H47" i="30"/>
  <c r="H46" i="30"/>
  <c r="H45" i="30"/>
  <c r="H48" i="30"/>
  <c r="J48" i="30"/>
  <c r="J45" i="30"/>
  <c r="J47" i="30"/>
  <c r="J46" i="30"/>
  <c r="K37" i="31"/>
  <c r="H47" i="32"/>
  <c r="H43" i="32"/>
  <c r="H49" i="32"/>
  <c r="H48" i="32"/>
  <c r="I49" i="30"/>
  <c r="C49" i="30"/>
  <c r="G37" i="31"/>
  <c r="D43" i="32"/>
  <c r="D48" i="32" s="1"/>
  <c r="D49" i="32"/>
  <c r="D47" i="32"/>
  <c r="F45" i="34"/>
  <c r="F46" i="34"/>
  <c r="M37" i="31"/>
  <c r="J43" i="32"/>
  <c r="J49" i="32"/>
  <c r="J41" i="49" l="1" a="1"/>
  <c r="J41" i="49" s="1"/>
  <c r="G41" i="49" a="1"/>
  <c r="G41" i="49" s="1"/>
  <c r="D41" i="49" a="1"/>
  <c r="D41" i="49" s="1"/>
  <c r="B42" i="49"/>
  <c r="I41" i="49" a="1"/>
  <c r="I41" i="49" s="1"/>
  <c r="H41" i="49" a="1"/>
  <c r="H41" i="49" s="1"/>
  <c r="F41" i="49" a="1"/>
  <c r="F41" i="49" s="1"/>
  <c r="E41" i="49" a="1"/>
  <c r="E41" i="49" s="1"/>
  <c r="C41" i="49" a="1"/>
  <c r="C41" i="49" s="1"/>
  <c r="L41" i="49" a="1"/>
  <c r="L41" i="49" s="1"/>
  <c r="K41" i="49" a="1"/>
  <c r="K41" i="49" s="1"/>
  <c r="C45" i="32"/>
  <c r="C46" i="32"/>
  <c r="J45" i="32"/>
  <c r="J46" i="32"/>
  <c r="E47" i="32"/>
  <c r="E45" i="32"/>
  <c r="E46" i="32"/>
  <c r="H46" i="32"/>
  <c r="H45" i="32"/>
  <c r="D46" i="32"/>
  <c r="D45" i="32"/>
  <c r="F45" i="32"/>
  <c r="F46" i="32"/>
  <c r="G45" i="32"/>
  <c r="G46" i="32"/>
  <c r="E49" i="32"/>
  <c r="I45" i="32"/>
  <c r="I46" i="32"/>
  <c r="M37" i="33"/>
  <c r="F42" i="36" a="1"/>
  <c r="F42" i="36" s="1"/>
  <c r="E42" i="36" a="1"/>
  <c r="E42" i="36" s="1"/>
  <c r="D42" i="36" a="1"/>
  <c r="D42" i="36" s="1"/>
  <c r="H42" i="36" a="1"/>
  <c r="H42" i="36" s="1"/>
  <c r="C42" i="36" a="1"/>
  <c r="C42" i="36" s="1"/>
  <c r="G42" i="36" a="1"/>
  <c r="G42" i="36" s="1"/>
  <c r="R37" i="33" l="1"/>
  <c r="G43" i="36"/>
  <c r="G49" i="36"/>
  <c r="B43" i="49"/>
  <c r="K42" i="49" a="1"/>
  <c r="K42" i="49" s="1"/>
  <c r="H42" i="49" a="1"/>
  <c r="H42" i="49" s="1"/>
  <c r="E42" i="49" a="1"/>
  <c r="E42" i="49" s="1"/>
  <c r="C42" i="49" a="1"/>
  <c r="C42" i="49" s="1"/>
  <c r="L42" i="49" a="1"/>
  <c r="L42" i="49" s="1"/>
  <c r="F42" i="49" a="1"/>
  <c r="F42" i="49" s="1"/>
  <c r="D42" i="49" a="1"/>
  <c r="D42" i="49" s="1"/>
  <c r="I42" i="49" a="1"/>
  <c r="I42" i="49" s="1"/>
  <c r="G42" i="49" a="1"/>
  <c r="G42" i="49" s="1"/>
  <c r="J42" i="49" a="1"/>
  <c r="J42" i="49" s="1"/>
  <c r="N37" i="33"/>
  <c r="C49" i="36"/>
  <c r="C43" i="36"/>
  <c r="O37" i="33"/>
  <c r="D49" i="36"/>
  <c r="D43" i="36"/>
  <c r="P37" i="33"/>
  <c r="E43" i="36"/>
  <c r="E49" i="36"/>
  <c r="Q37" i="33"/>
  <c r="F49" i="36"/>
  <c r="F43" i="36"/>
  <c r="F46" i="36" l="1"/>
  <c r="F45" i="36"/>
  <c r="D46" i="36"/>
  <c r="D45" i="36"/>
  <c r="K43" i="49" a="1"/>
  <c r="K43" i="49" s="1"/>
  <c r="H43" i="49" a="1"/>
  <c r="H43" i="49" s="1"/>
  <c r="E43" i="49" a="1"/>
  <c r="E43" i="49" s="1"/>
  <c r="J43" i="49" a="1"/>
  <c r="J43" i="49" s="1"/>
  <c r="G43" i="49" a="1"/>
  <c r="G43" i="49" s="1"/>
  <c r="D43" i="49" a="1"/>
  <c r="D43" i="49" s="1"/>
  <c r="B44" i="49"/>
  <c r="I43" i="49" a="1"/>
  <c r="I43" i="49" s="1"/>
  <c r="C43" i="49" a="1"/>
  <c r="C43" i="49" s="1"/>
  <c r="L43" i="49" a="1"/>
  <c r="L43" i="49" s="1"/>
  <c r="F43" i="49" a="1"/>
  <c r="F43" i="49" s="1"/>
  <c r="E45" i="36"/>
  <c r="E46" i="36"/>
  <c r="C46" i="36"/>
  <c r="C45" i="36"/>
  <c r="G46" i="36"/>
  <c r="G45" i="36"/>
  <c r="B45" i="49" l="1"/>
  <c r="K44" i="49" a="1"/>
  <c r="K44" i="49" s="1"/>
  <c r="H44" i="49" a="1"/>
  <c r="H44" i="49" s="1"/>
  <c r="E44" i="49" a="1"/>
  <c r="E44" i="49" s="1"/>
  <c r="I44" i="49" a="1"/>
  <c r="I44" i="49" s="1"/>
  <c r="C44" i="49" a="1"/>
  <c r="C44" i="49" s="1"/>
  <c r="L44" i="49" a="1"/>
  <c r="L44" i="49" s="1"/>
  <c r="J44" i="49" a="1"/>
  <c r="J44" i="49" s="1"/>
  <c r="F44" i="49" a="1"/>
  <c r="F44" i="49" s="1"/>
  <c r="D44" i="49" a="1"/>
  <c r="D44" i="49" s="1"/>
  <c r="G44" i="49" a="1"/>
  <c r="G44" i="49" s="1"/>
  <c r="K45" i="49" l="1" a="1"/>
  <c r="K45" i="49" s="1"/>
  <c r="H45" i="49" a="1"/>
  <c r="H45" i="49" s="1"/>
  <c r="E45" i="49" a="1"/>
  <c r="E45" i="49" s="1"/>
  <c r="J45" i="49" a="1"/>
  <c r="J45" i="49" s="1"/>
  <c r="G45" i="49" a="1"/>
  <c r="G45" i="49" s="1"/>
  <c r="D45" i="49" a="1"/>
  <c r="D45" i="49" s="1"/>
  <c r="B46" i="49"/>
  <c r="L45" i="49" a="1"/>
  <c r="L45" i="49" s="1"/>
  <c r="F45" i="49" a="1"/>
  <c r="F45" i="49" s="1"/>
  <c r="I45" i="49" a="1"/>
  <c r="I45" i="49" s="1"/>
  <c r="C45" i="49" a="1"/>
  <c r="C45" i="49" s="1"/>
  <c r="B47" i="49" l="1"/>
  <c r="K46" i="49" a="1"/>
  <c r="K46" i="49" s="1"/>
  <c r="H46" i="49" a="1"/>
  <c r="H46" i="49" s="1"/>
  <c r="E46" i="49" a="1"/>
  <c r="E46" i="49" s="1"/>
  <c r="L46" i="49" a="1"/>
  <c r="L46" i="49" s="1"/>
  <c r="F46" i="49" a="1"/>
  <c r="F46" i="49" s="1"/>
  <c r="I46" i="49" a="1"/>
  <c r="I46" i="49" s="1"/>
  <c r="G46" i="49" a="1"/>
  <c r="G46" i="49" s="1"/>
  <c r="C46" i="49" a="1"/>
  <c r="C46" i="49" s="1"/>
  <c r="J46" i="49" a="1"/>
  <c r="J46" i="49" s="1"/>
  <c r="D46" i="49" a="1"/>
  <c r="D46" i="49" s="1"/>
  <c r="K47" i="49" l="1" a="1"/>
  <c r="K47" i="49" s="1"/>
  <c r="H47" i="49" a="1"/>
  <c r="H47" i="49" s="1"/>
  <c r="E47" i="49" a="1"/>
  <c r="E47" i="49" s="1"/>
  <c r="J47" i="49" a="1"/>
  <c r="J47" i="49" s="1"/>
  <c r="G47" i="49" a="1"/>
  <c r="G47" i="49" s="1"/>
  <c r="D47" i="49" a="1"/>
  <c r="D47" i="49" s="1"/>
  <c r="B48" i="49"/>
  <c r="I47" i="49" a="1"/>
  <c r="I47" i="49" s="1"/>
  <c r="C47" i="49" a="1"/>
  <c r="C47" i="49" s="1"/>
  <c r="F47" i="49" a="1"/>
  <c r="F47" i="49" s="1"/>
  <c r="L47" i="49" a="1"/>
  <c r="L47" i="49" s="1"/>
  <c r="B49" i="49" l="1"/>
  <c r="K48" i="49" a="1"/>
  <c r="K48" i="49" s="1"/>
  <c r="H48" i="49" a="1"/>
  <c r="H48" i="49" s="1"/>
  <c r="E48" i="49" a="1"/>
  <c r="E48" i="49" s="1"/>
  <c r="I48" i="49" a="1"/>
  <c r="I48" i="49" s="1"/>
  <c r="C48" i="49" a="1"/>
  <c r="C48" i="49" s="1"/>
  <c r="F48" i="49" a="1"/>
  <c r="F48" i="49" s="1"/>
  <c r="D48" i="49" a="1"/>
  <c r="D48" i="49" s="1"/>
  <c r="L48" i="49" a="1"/>
  <c r="L48" i="49" s="1"/>
  <c r="J48" i="49" a="1"/>
  <c r="J48" i="49" s="1"/>
  <c r="G48" i="49" a="1"/>
  <c r="G48" i="49" s="1"/>
  <c r="K49" i="49" l="1" a="1"/>
  <c r="K49" i="49" s="1"/>
  <c r="H49" i="49" a="1"/>
  <c r="H49" i="49" s="1"/>
  <c r="E49" i="49" a="1"/>
  <c r="E49" i="49" s="1"/>
  <c r="J49" i="49" a="1"/>
  <c r="J49" i="49" s="1"/>
  <c r="G49" i="49" a="1"/>
  <c r="G49" i="49" s="1"/>
  <c r="D49" i="49" a="1"/>
  <c r="D49" i="49" s="1"/>
  <c r="B50" i="49"/>
  <c r="L49" i="49" a="1"/>
  <c r="L49" i="49" s="1"/>
  <c r="F49" i="49" a="1"/>
  <c r="F49" i="49" s="1"/>
  <c r="C49" i="49" a="1"/>
  <c r="C49" i="49" s="1"/>
  <c r="I49" i="49" a="1"/>
  <c r="I49" i="49" s="1"/>
  <c r="B51" i="49" l="1"/>
  <c r="K50" i="49" a="1"/>
  <c r="K50" i="49" s="1"/>
  <c r="H50" i="49" a="1"/>
  <c r="H50" i="49" s="1"/>
  <c r="E50" i="49" a="1"/>
  <c r="E50" i="49" s="1"/>
  <c r="L50" i="49" a="1"/>
  <c r="L50" i="49" s="1"/>
  <c r="F50" i="49" a="1"/>
  <c r="F50" i="49" s="1"/>
  <c r="C50" i="49" a="1"/>
  <c r="C50" i="49" s="1"/>
  <c r="J50" i="49" a="1"/>
  <c r="J50" i="49" s="1"/>
  <c r="I50" i="49" a="1"/>
  <c r="I50" i="49" s="1"/>
  <c r="G50" i="49" a="1"/>
  <c r="G50" i="49" s="1"/>
  <c r="D50" i="49" a="1"/>
  <c r="D50" i="49" s="1"/>
  <c r="K51" i="49" l="1" a="1"/>
  <c r="K51" i="49" s="1"/>
  <c r="H51" i="49" a="1"/>
  <c r="H51" i="49" s="1"/>
  <c r="E51" i="49" a="1"/>
  <c r="E51" i="49" s="1"/>
  <c r="J51" i="49" a="1"/>
  <c r="J51" i="49" s="1"/>
  <c r="G51" i="49" a="1"/>
  <c r="G51" i="49" s="1"/>
  <c r="D51" i="49" a="1"/>
  <c r="D51" i="49" s="1"/>
  <c r="B52" i="49"/>
  <c r="I51" i="49" a="1"/>
  <c r="I51" i="49" s="1"/>
  <c r="C51" i="49" a="1"/>
  <c r="C51" i="49" s="1"/>
  <c r="F51" i="49" a="1"/>
  <c r="F51" i="49" s="1"/>
  <c r="L51" i="49" a="1"/>
  <c r="L51" i="49" s="1"/>
  <c r="B53" i="49" l="1"/>
  <c r="K52" i="49" a="1"/>
  <c r="K52" i="49" s="1"/>
  <c r="H52" i="49" a="1"/>
  <c r="H52" i="49" s="1"/>
  <c r="E52" i="49" a="1"/>
  <c r="E52" i="49" s="1"/>
  <c r="I52" i="49" a="1"/>
  <c r="I52" i="49" s="1"/>
  <c r="C52" i="49" a="1"/>
  <c r="C52" i="49" s="1"/>
  <c r="G52" i="49" a="1"/>
  <c r="G52" i="49" s="1"/>
  <c r="F52" i="49" a="1"/>
  <c r="F52" i="49" s="1"/>
  <c r="L52" i="49" a="1"/>
  <c r="L52" i="49" s="1"/>
  <c r="J52" i="49" a="1"/>
  <c r="J52" i="49" s="1"/>
  <c r="D52" i="49" a="1"/>
  <c r="D52" i="49" s="1"/>
  <c r="K53" i="49" l="1" a="1"/>
  <c r="K53" i="49" s="1"/>
  <c r="H53" i="49" a="1"/>
  <c r="H53" i="49" s="1"/>
  <c r="E53" i="49" a="1"/>
  <c r="E53" i="49" s="1"/>
  <c r="J53" i="49" a="1"/>
  <c r="J53" i="49" s="1"/>
  <c r="G53" i="49" a="1"/>
  <c r="G53" i="49" s="1"/>
  <c r="D53" i="49" a="1"/>
  <c r="D53" i="49" s="1"/>
  <c r="B54" i="49"/>
  <c r="L53" i="49" a="1"/>
  <c r="L53" i="49" s="1"/>
  <c r="F53" i="49" a="1"/>
  <c r="F53" i="49" s="1"/>
  <c r="C53" i="49" a="1"/>
  <c r="C53" i="49" s="1"/>
  <c r="I53" i="49" a="1"/>
  <c r="I53" i="49" s="1"/>
  <c r="B55" i="49" l="1"/>
  <c r="K54" i="49" a="1"/>
  <c r="K54" i="49" s="1"/>
  <c r="H54" i="49" a="1"/>
  <c r="H54" i="49" s="1"/>
  <c r="E54" i="49" a="1"/>
  <c r="E54" i="49" s="1"/>
  <c r="L54" i="49" a="1"/>
  <c r="L54" i="49" s="1"/>
  <c r="F54" i="49" a="1"/>
  <c r="F54" i="49" s="1"/>
  <c r="D54" i="49" a="1"/>
  <c r="D54" i="49" s="1"/>
  <c r="C54" i="49" a="1"/>
  <c r="C54" i="49" s="1"/>
  <c r="I54" i="49" a="1"/>
  <c r="I54" i="49" s="1"/>
  <c r="G54" i="49" a="1"/>
  <c r="G54" i="49" s="1"/>
  <c r="J54" i="49" a="1"/>
  <c r="J54" i="49" s="1"/>
  <c r="K55" i="49" l="1" a="1"/>
  <c r="K55" i="49" s="1"/>
  <c r="H55" i="49" a="1"/>
  <c r="H55" i="49" s="1"/>
  <c r="E55" i="49" a="1"/>
  <c r="E55" i="49" s="1"/>
  <c r="J55" i="49" a="1"/>
  <c r="J55" i="49" s="1"/>
  <c r="G55" i="49" a="1"/>
  <c r="G55" i="49" s="1"/>
  <c r="D55" i="49" a="1"/>
  <c r="D55" i="49" s="1"/>
  <c r="B56" i="49"/>
  <c r="I55" i="49" a="1"/>
  <c r="I55" i="49" s="1"/>
  <c r="C55" i="49" a="1"/>
  <c r="C55" i="49" s="1"/>
  <c r="L55" i="49" a="1"/>
  <c r="L55" i="49" s="1"/>
  <c r="F55" i="49" a="1"/>
  <c r="F55" i="49" s="1"/>
  <c r="B57" i="49" l="1"/>
  <c r="K56" i="49" a="1"/>
  <c r="K56" i="49" s="1"/>
  <c r="H56" i="49" a="1"/>
  <c r="H56" i="49" s="1"/>
  <c r="E56" i="49" a="1"/>
  <c r="E56" i="49" s="1"/>
  <c r="J56" i="49" a="1"/>
  <c r="J56" i="49" s="1"/>
  <c r="I56" i="49" a="1"/>
  <c r="I56" i="49" s="1"/>
  <c r="C56" i="49" a="1"/>
  <c r="C56" i="49" s="1"/>
  <c r="L56" i="49" a="1"/>
  <c r="L56" i="49" s="1"/>
  <c r="F56" i="49" a="1"/>
  <c r="F56" i="49" s="1"/>
  <c r="D56" i="49" a="1"/>
  <c r="D56" i="49" s="1"/>
  <c r="G56" i="49" a="1"/>
  <c r="G56" i="49" s="1"/>
  <c r="K57" i="49" l="1" a="1"/>
  <c r="K57" i="49" s="1"/>
  <c r="H57" i="49" a="1"/>
  <c r="H57" i="49" s="1"/>
  <c r="E57" i="49" a="1"/>
  <c r="E57" i="49" s="1"/>
  <c r="J57" i="49" a="1"/>
  <c r="J57" i="49" s="1"/>
  <c r="G57" i="49" a="1"/>
  <c r="G57" i="49" s="1"/>
  <c r="D57" i="49" a="1"/>
  <c r="D57" i="49" s="1"/>
  <c r="B58" i="49"/>
  <c r="L57" i="49" a="1"/>
  <c r="L57" i="49" s="1"/>
  <c r="F57" i="49" a="1"/>
  <c r="F57" i="49" s="1"/>
  <c r="I57" i="49" a="1"/>
  <c r="I57" i="49" s="1"/>
  <c r="C57" i="49" a="1"/>
  <c r="C57" i="49" s="1"/>
  <c r="B59" i="49" l="1"/>
  <c r="K58" i="49" a="1"/>
  <c r="K58" i="49" s="1"/>
  <c r="H58" i="49" a="1"/>
  <c r="H58" i="49" s="1"/>
  <c r="E58" i="49" a="1"/>
  <c r="E58" i="49" s="1"/>
  <c r="G58" i="49" a="1"/>
  <c r="G58" i="49" s="1"/>
  <c r="L58" i="49" a="1"/>
  <c r="L58" i="49" s="1"/>
  <c r="F58" i="49" a="1"/>
  <c r="F58" i="49" s="1"/>
  <c r="D58" i="49" a="1"/>
  <c r="D58" i="49" s="1"/>
  <c r="C58" i="49" a="1"/>
  <c r="C58" i="49" s="1"/>
  <c r="I58" i="49" a="1"/>
  <c r="I58" i="49" s="1"/>
  <c r="J58" i="49" a="1"/>
  <c r="J58" i="49" s="1"/>
  <c r="K59" i="49" l="1" a="1"/>
  <c r="K59" i="49" s="1"/>
  <c r="H59" i="49" a="1"/>
  <c r="H59" i="49" s="1"/>
  <c r="E59" i="49" a="1"/>
  <c r="E59" i="49" s="1"/>
  <c r="J59" i="49" a="1"/>
  <c r="J59" i="49" s="1"/>
  <c r="G59" i="49" a="1"/>
  <c r="G59" i="49" s="1"/>
  <c r="D59" i="49" a="1"/>
  <c r="D59" i="49" s="1"/>
  <c r="B60" i="49"/>
  <c r="I59" i="49" a="1"/>
  <c r="I59" i="49" s="1"/>
  <c r="C59" i="49" a="1"/>
  <c r="C59" i="49" s="1"/>
  <c r="L59" i="49" a="1"/>
  <c r="L59" i="49" s="1"/>
  <c r="F59" i="49" a="1"/>
  <c r="F59" i="49" s="1"/>
  <c r="B61" i="49" l="1"/>
  <c r="K60" i="49" a="1"/>
  <c r="K60" i="49" s="1"/>
  <c r="H60" i="49" a="1"/>
  <c r="H60" i="49" s="1"/>
  <c r="E60" i="49" a="1"/>
  <c r="E60" i="49" s="1"/>
  <c r="J60" i="49" a="1"/>
  <c r="J60" i="49" s="1"/>
  <c r="D60" i="49" a="1"/>
  <c r="D60" i="49" s="1"/>
  <c r="I60" i="49" a="1"/>
  <c r="I60" i="49" s="1"/>
  <c r="C60" i="49" a="1"/>
  <c r="C60" i="49" s="1"/>
  <c r="G60" i="49" a="1"/>
  <c r="G60" i="49" s="1"/>
  <c r="F60" i="49" a="1"/>
  <c r="F60" i="49" s="1"/>
  <c r="L60" i="49" a="1"/>
  <c r="L60" i="49" s="1"/>
  <c r="K61" i="49" l="1" a="1"/>
  <c r="K61" i="49" s="1"/>
  <c r="H61" i="49" a="1"/>
  <c r="H61" i="49" s="1"/>
  <c r="E61" i="49" a="1"/>
  <c r="E61" i="49" s="1"/>
  <c r="J61" i="49" a="1"/>
  <c r="J61" i="49" s="1"/>
  <c r="G61" i="49" a="1"/>
  <c r="G61" i="49" s="1"/>
  <c r="D61" i="49" a="1"/>
  <c r="D61" i="49" s="1"/>
  <c r="B62" i="49"/>
  <c r="L61" i="49" a="1"/>
  <c r="L61" i="49" s="1"/>
  <c r="F61" i="49" a="1"/>
  <c r="F61" i="49" s="1"/>
  <c r="C61" i="49" a="1"/>
  <c r="C61" i="49" s="1"/>
  <c r="I61" i="49" a="1"/>
  <c r="I61" i="49" s="1"/>
  <c r="B63" i="49" l="1"/>
  <c r="K62" i="49" a="1"/>
  <c r="K62" i="49" s="1"/>
  <c r="H62" i="49" a="1"/>
  <c r="H62" i="49" s="1"/>
  <c r="E62" i="49" a="1"/>
  <c r="E62" i="49" s="1"/>
  <c r="G62" i="49" a="1"/>
  <c r="G62" i="49" s="1"/>
  <c r="L62" i="49" a="1"/>
  <c r="L62" i="49" s="1"/>
  <c r="F62" i="49" a="1"/>
  <c r="F62" i="49" s="1"/>
  <c r="J62" i="49" a="1"/>
  <c r="J62" i="49" s="1"/>
  <c r="I62" i="49" a="1"/>
  <c r="I62" i="49" s="1"/>
  <c r="D62" i="49" a="1"/>
  <c r="D62" i="49" s="1"/>
  <c r="C62" i="49" a="1"/>
  <c r="C62" i="49" s="1"/>
  <c r="K63" i="49" l="1" a="1"/>
  <c r="K63" i="49" s="1"/>
  <c r="H63" i="49" a="1"/>
  <c r="H63" i="49" s="1"/>
  <c r="E63" i="49" a="1"/>
  <c r="E63" i="49" s="1"/>
  <c r="J63" i="49" a="1"/>
  <c r="J63" i="49" s="1"/>
  <c r="G63" i="49" a="1"/>
  <c r="G63" i="49" s="1"/>
  <c r="D63" i="49" a="1"/>
  <c r="D63" i="49" s="1"/>
  <c r="B64" i="49"/>
  <c r="I63" i="49" a="1"/>
  <c r="I63" i="49" s="1"/>
  <c r="C63" i="49" a="1"/>
  <c r="C63" i="49" s="1"/>
  <c r="F63" i="49" a="1"/>
  <c r="F63" i="49" s="1"/>
  <c r="L63" i="49" a="1"/>
  <c r="L63" i="49" s="1"/>
  <c r="B65" i="49" l="1"/>
  <c r="K64" i="49" a="1"/>
  <c r="K64" i="49" s="1"/>
  <c r="H64" i="49" a="1"/>
  <c r="H64" i="49" s="1"/>
  <c r="E64" i="49" a="1"/>
  <c r="E64" i="49" s="1"/>
  <c r="J64" i="49" a="1"/>
  <c r="J64" i="49" s="1"/>
  <c r="D64" i="49" a="1"/>
  <c r="D64" i="49" s="1"/>
  <c r="I64" i="49" a="1"/>
  <c r="I64" i="49" s="1"/>
  <c r="C64" i="49" a="1"/>
  <c r="C64" i="49" s="1"/>
  <c r="L64" i="49" a="1"/>
  <c r="L64" i="49" s="1"/>
  <c r="G64" i="49" a="1"/>
  <c r="G64" i="49" s="1"/>
  <c r="F64" i="49" a="1"/>
  <c r="F64" i="49" s="1"/>
  <c r="K65" i="49" l="1" a="1"/>
  <c r="K65" i="49" s="1"/>
  <c r="H65" i="49" a="1"/>
  <c r="H65" i="49" s="1"/>
  <c r="E65" i="49" a="1"/>
  <c r="E65" i="49" s="1"/>
  <c r="J65" i="49" a="1"/>
  <c r="J65" i="49" s="1"/>
  <c r="G65" i="49" a="1"/>
  <c r="G65" i="49" s="1"/>
  <c r="D65" i="49" a="1"/>
  <c r="D65" i="49" s="1"/>
  <c r="B66" i="49"/>
  <c r="L65" i="49" a="1"/>
  <c r="L65" i="49" s="1"/>
  <c r="F65" i="49" a="1"/>
  <c r="F65" i="49" s="1"/>
  <c r="I65" i="49" a="1"/>
  <c r="I65" i="49" s="1"/>
  <c r="C65" i="49" a="1"/>
  <c r="C65" i="49" s="1"/>
  <c r="B67" i="49" l="1"/>
  <c r="K66" i="49" a="1"/>
  <c r="K66" i="49" s="1"/>
  <c r="H66" i="49" a="1"/>
  <c r="H66" i="49" s="1"/>
  <c r="E66" i="49" a="1"/>
  <c r="E66" i="49" s="1"/>
  <c r="G66" i="49" a="1"/>
  <c r="G66" i="49" s="1"/>
  <c r="L66" i="49" a="1"/>
  <c r="L66" i="49" s="1"/>
  <c r="F66" i="49" a="1"/>
  <c r="F66" i="49" s="1"/>
  <c r="D66" i="49" a="1"/>
  <c r="D66" i="49" s="1"/>
  <c r="C66" i="49" a="1"/>
  <c r="C66" i="49" s="1"/>
  <c r="J66" i="49" a="1"/>
  <c r="J66" i="49" s="1"/>
  <c r="I66" i="49" a="1"/>
  <c r="I66" i="49" s="1"/>
  <c r="K67" i="49" l="1" a="1"/>
  <c r="K67" i="49" s="1"/>
  <c r="H67" i="49" a="1"/>
  <c r="H67" i="49" s="1"/>
  <c r="E67" i="49" a="1"/>
  <c r="E67" i="49" s="1"/>
  <c r="J67" i="49" a="1"/>
  <c r="J67" i="49" s="1"/>
  <c r="G67" i="49" a="1"/>
  <c r="G67" i="49" s="1"/>
  <c r="D67" i="49" a="1"/>
  <c r="D67" i="49" s="1"/>
  <c r="B68" i="49"/>
  <c r="I67" i="49" a="1"/>
  <c r="I67" i="49" s="1"/>
  <c r="C67" i="49" a="1"/>
  <c r="C67" i="49" s="1"/>
  <c r="L67" i="49" a="1"/>
  <c r="L67" i="49" s="1"/>
  <c r="F67" i="49" a="1"/>
  <c r="F67" i="49" s="1"/>
  <c r="B69" i="49" l="1"/>
  <c r="K68" i="49" a="1"/>
  <c r="K68" i="49" s="1"/>
  <c r="H68" i="49" a="1"/>
  <c r="H68" i="49" s="1"/>
  <c r="E68" i="49" a="1"/>
  <c r="E68" i="49" s="1"/>
  <c r="J68" i="49" a="1"/>
  <c r="J68" i="49" s="1"/>
  <c r="D68" i="49" a="1"/>
  <c r="D68" i="49" s="1"/>
  <c r="I68" i="49" a="1"/>
  <c r="I68" i="49" s="1"/>
  <c r="C68" i="49" a="1"/>
  <c r="C68" i="49" s="1"/>
  <c r="G68" i="49" a="1"/>
  <c r="G68" i="49" s="1"/>
  <c r="F68" i="49" a="1"/>
  <c r="F68" i="49" s="1"/>
  <c r="L68" i="49" a="1"/>
  <c r="L68" i="49" s="1"/>
  <c r="K69" i="49" l="1" a="1"/>
  <c r="K69" i="49" s="1"/>
  <c r="H69" i="49" a="1"/>
  <c r="H69" i="49" s="1"/>
  <c r="E69" i="49" a="1"/>
  <c r="E69" i="49" s="1"/>
  <c r="J69" i="49" a="1"/>
  <c r="J69" i="49" s="1"/>
  <c r="G69" i="49" a="1"/>
  <c r="G69" i="49" s="1"/>
  <c r="D69" i="49" a="1"/>
  <c r="D69" i="49" s="1"/>
  <c r="B70" i="49"/>
  <c r="L69" i="49" a="1"/>
  <c r="L69" i="49" s="1"/>
  <c r="F69" i="49" a="1"/>
  <c r="F69" i="49" s="1"/>
  <c r="C69" i="49" a="1"/>
  <c r="C69" i="49" s="1"/>
  <c r="I69" i="49" a="1"/>
  <c r="I69" i="49" s="1"/>
  <c r="B71" i="49" l="1"/>
  <c r="K70" i="49" a="1"/>
  <c r="K70" i="49" s="1"/>
  <c r="H70" i="49" a="1"/>
  <c r="H70" i="49" s="1"/>
  <c r="E70" i="49" a="1"/>
  <c r="E70" i="49" s="1"/>
  <c r="G70" i="49" a="1"/>
  <c r="G70" i="49" s="1"/>
  <c r="L70" i="49" a="1"/>
  <c r="L70" i="49" s="1"/>
  <c r="F70" i="49" a="1"/>
  <c r="F70" i="49" s="1"/>
  <c r="J70" i="49" a="1"/>
  <c r="J70" i="49" s="1"/>
  <c r="I70" i="49" a="1"/>
  <c r="I70" i="49" s="1"/>
  <c r="C70" i="49" a="1"/>
  <c r="C70" i="49" s="1"/>
  <c r="D70" i="49" a="1"/>
  <c r="D70" i="49" s="1"/>
  <c r="K71" i="49" l="1" a="1"/>
  <c r="K71" i="49" s="1"/>
  <c r="H71" i="49" a="1"/>
  <c r="H71" i="49" s="1"/>
  <c r="E71" i="49" a="1"/>
  <c r="E71" i="49" s="1"/>
  <c r="J71" i="49" a="1"/>
  <c r="J71" i="49" s="1"/>
  <c r="G71" i="49" a="1"/>
  <c r="G71" i="49" s="1"/>
  <c r="D71" i="49" a="1"/>
  <c r="D71" i="49" s="1"/>
  <c r="B72" i="49"/>
  <c r="I71" i="49" a="1"/>
  <c r="I71" i="49" s="1"/>
  <c r="C71" i="49" a="1"/>
  <c r="C71" i="49" s="1"/>
  <c r="F71" i="49" a="1"/>
  <c r="F71" i="49" s="1"/>
  <c r="L71" i="49" a="1"/>
  <c r="L71" i="49" s="1"/>
  <c r="B73" i="49" l="1"/>
  <c r="K72" i="49" a="1"/>
  <c r="K72" i="49" s="1"/>
  <c r="H72" i="49" a="1"/>
  <c r="H72" i="49" s="1"/>
  <c r="E72" i="49" a="1"/>
  <c r="E72" i="49" s="1"/>
  <c r="J72" i="49" a="1"/>
  <c r="J72" i="49" s="1"/>
  <c r="D72" i="49" a="1"/>
  <c r="D72" i="49" s="1"/>
  <c r="I72" i="49" a="1"/>
  <c r="I72" i="49" s="1"/>
  <c r="C72" i="49" a="1"/>
  <c r="C72" i="49" s="1"/>
  <c r="L72" i="49" a="1"/>
  <c r="L72" i="49" s="1"/>
  <c r="F72" i="49" a="1"/>
  <c r="F72" i="49" s="1"/>
  <c r="G72" i="49" a="1"/>
  <c r="G72" i="49" s="1"/>
  <c r="K73" i="49" l="1" a="1"/>
  <c r="K73" i="49" s="1"/>
  <c r="H73" i="49" a="1"/>
  <c r="H73" i="49" s="1"/>
  <c r="E73" i="49" a="1"/>
  <c r="E73" i="49" s="1"/>
  <c r="J73" i="49" a="1"/>
  <c r="J73" i="49" s="1"/>
  <c r="G73" i="49" a="1"/>
  <c r="G73" i="49" s="1"/>
  <c r="D73" i="49" a="1"/>
  <c r="D73" i="49" s="1"/>
  <c r="B74" i="49"/>
  <c r="L73" i="49" a="1"/>
  <c r="L73" i="49" s="1"/>
  <c r="F73" i="49" a="1"/>
  <c r="F73" i="49" s="1"/>
  <c r="I73" i="49" a="1"/>
  <c r="I73" i="49" s="1"/>
  <c r="C73" i="49" a="1"/>
  <c r="C73" i="49" s="1"/>
  <c r="B75" i="49" l="1"/>
  <c r="K74" i="49" a="1"/>
  <c r="K74" i="49" s="1"/>
  <c r="H74" i="49" a="1"/>
  <c r="H74" i="49" s="1"/>
  <c r="E74" i="49" a="1"/>
  <c r="E74" i="49" s="1"/>
  <c r="G74" i="49" a="1"/>
  <c r="G74" i="49" s="1"/>
  <c r="L74" i="49" a="1"/>
  <c r="L74" i="49" s="1"/>
  <c r="F74" i="49" a="1"/>
  <c r="F74" i="49" s="1"/>
  <c r="D74" i="49" a="1"/>
  <c r="D74" i="49" s="1"/>
  <c r="C74" i="49" a="1"/>
  <c r="C74" i="49" s="1"/>
  <c r="I74" i="49" a="1"/>
  <c r="I74" i="49" s="1"/>
  <c r="J74" i="49" a="1"/>
  <c r="J74" i="49" s="1"/>
  <c r="K75" i="49" l="1" a="1"/>
  <c r="K75" i="49" s="1"/>
  <c r="H75" i="49" a="1"/>
  <c r="H75" i="49" s="1"/>
  <c r="E75" i="49" a="1"/>
  <c r="E75" i="49" s="1"/>
  <c r="J75" i="49" a="1"/>
  <c r="J75" i="49" s="1"/>
  <c r="G75" i="49" a="1"/>
  <c r="G75" i="49" s="1"/>
  <c r="D75" i="49" a="1"/>
  <c r="D75" i="49" s="1"/>
  <c r="B76" i="49"/>
  <c r="I75" i="49" a="1"/>
  <c r="I75" i="49" s="1"/>
  <c r="C75" i="49" a="1"/>
  <c r="C75" i="49" s="1"/>
  <c r="L75" i="49" a="1"/>
  <c r="L75" i="49" s="1"/>
  <c r="F75" i="49" a="1"/>
  <c r="F75" i="49" s="1"/>
  <c r="B77" i="49" l="1"/>
  <c r="K76" i="49" a="1"/>
  <c r="K76" i="49" s="1"/>
  <c r="H76" i="49" a="1"/>
  <c r="H76" i="49" s="1"/>
  <c r="E76" i="49" a="1"/>
  <c r="E76" i="49" s="1"/>
  <c r="J76" i="49" a="1"/>
  <c r="J76" i="49" s="1"/>
  <c r="D76" i="49" a="1"/>
  <c r="D76" i="49" s="1"/>
  <c r="I76" i="49" a="1"/>
  <c r="I76" i="49" s="1"/>
  <c r="C76" i="49" a="1"/>
  <c r="C76" i="49" s="1"/>
  <c r="G76" i="49" a="1"/>
  <c r="G76" i="49" s="1"/>
  <c r="F76" i="49" a="1"/>
  <c r="F76" i="49" s="1"/>
  <c r="L76" i="49" a="1"/>
  <c r="L76" i="49" s="1"/>
  <c r="K77" i="49" l="1" a="1"/>
  <c r="K77" i="49" s="1"/>
  <c r="H77" i="49" a="1"/>
  <c r="H77" i="49" s="1"/>
  <c r="E77" i="49" a="1"/>
  <c r="E77" i="49" s="1"/>
  <c r="J77" i="49" a="1"/>
  <c r="J77" i="49" s="1"/>
  <c r="G77" i="49" a="1"/>
  <c r="G77" i="49" s="1"/>
  <c r="D77" i="49" a="1"/>
  <c r="D77" i="49" s="1"/>
  <c r="B78" i="49"/>
  <c r="L77" i="49" a="1"/>
  <c r="L77" i="49" s="1"/>
  <c r="F77" i="49" a="1"/>
  <c r="F77" i="49" s="1"/>
  <c r="C77" i="49" a="1"/>
  <c r="C77" i="49" s="1"/>
  <c r="I77" i="49" a="1"/>
  <c r="I77" i="49" s="1"/>
  <c r="B79" i="49" l="1"/>
  <c r="K78" i="49" a="1"/>
  <c r="K78" i="49" s="1"/>
  <c r="H78" i="49" a="1"/>
  <c r="H78" i="49" s="1"/>
  <c r="E78" i="49" a="1"/>
  <c r="E78" i="49" s="1"/>
  <c r="G78" i="49" a="1"/>
  <c r="G78" i="49" s="1"/>
  <c r="L78" i="49" a="1"/>
  <c r="L78" i="49" s="1"/>
  <c r="F78" i="49" a="1"/>
  <c r="F78" i="49" s="1"/>
  <c r="J78" i="49" a="1"/>
  <c r="J78" i="49" s="1"/>
  <c r="I78" i="49" a="1"/>
  <c r="I78" i="49" s="1"/>
  <c r="D78" i="49" a="1"/>
  <c r="D78" i="49" s="1"/>
  <c r="C78" i="49" a="1"/>
  <c r="C78" i="49" s="1"/>
  <c r="K79" i="49" l="1" a="1"/>
  <c r="K79" i="49" s="1"/>
  <c r="H79" i="49" a="1"/>
  <c r="H79" i="49" s="1"/>
  <c r="E79" i="49" a="1"/>
  <c r="E79" i="49" s="1"/>
  <c r="J79" i="49" a="1"/>
  <c r="J79" i="49" s="1"/>
  <c r="G79" i="49" a="1"/>
  <c r="G79" i="49" s="1"/>
  <c r="D79" i="49" a="1"/>
  <c r="D79" i="49" s="1"/>
  <c r="B80" i="49"/>
  <c r="I79" i="49" a="1"/>
  <c r="I79" i="49" s="1"/>
  <c r="C79" i="49" a="1"/>
  <c r="C79" i="49" s="1"/>
  <c r="F79" i="49" a="1"/>
  <c r="F79" i="49" s="1"/>
  <c r="L79" i="49" a="1"/>
  <c r="L79" i="49" s="1"/>
  <c r="B81" i="49" l="1"/>
  <c r="K80" i="49" a="1"/>
  <c r="K80" i="49" s="1"/>
  <c r="H80" i="49" a="1"/>
  <c r="H80" i="49" s="1"/>
  <c r="E80" i="49" a="1"/>
  <c r="E80" i="49" s="1"/>
  <c r="J80" i="49" a="1"/>
  <c r="J80" i="49" s="1"/>
  <c r="D80" i="49" a="1"/>
  <c r="D80" i="49" s="1"/>
  <c r="I80" i="49" a="1"/>
  <c r="I80" i="49" s="1"/>
  <c r="C80" i="49" a="1"/>
  <c r="C80" i="49" s="1"/>
  <c r="L80" i="49" a="1"/>
  <c r="L80" i="49" s="1"/>
  <c r="G80" i="49" a="1"/>
  <c r="G80" i="49" s="1"/>
  <c r="F80" i="49" a="1"/>
  <c r="F80" i="49" s="1"/>
  <c r="K81" i="49" l="1" a="1"/>
  <c r="K81" i="49" s="1"/>
  <c r="H81" i="49" a="1"/>
  <c r="H81" i="49" s="1"/>
  <c r="E81" i="49" a="1"/>
  <c r="E81" i="49" s="1"/>
  <c r="J81" i="49" a="1"/>
  <c r="J81" i="49" s="1"/>
  <c r="G81" i="49" a="1"/>
  <c r="G81" i="49" s="1"/>
  <c r="D81" i="49" a="1"/>
  <c r="D81" i="49" s="1"/>
  <c r="B82" i="49"/>
  <c r="L81" i="49" a="1"/>
  <c r="L81" i="49" s="1"/>
  <c r="F81" i="49" a="1"/>
  <c r="F81" i="49" s="1"/>
  <c r="I81" i="49" a="1"/>
  <c r="I81" i="49" s="1"/>
  <c r="C81" i="49" a="1"/>
  <c r="C81" i="49" s="1"/>
  <c r="B83" i="49" l="1"/>
  <c r="K82" i="49" a="1"/>
  <c r="K82" i="49" s="1"/>
  <c r="H82" i="49" a="1"/>
  <c r="H82" i="49" s="1"/>
  <c r="E82" i="49" a="1"/>
  <c r="E82" i="49" s="1"/>
  <c r="G82" i="49" a="1"/>
  <c r="G82" i="49" s="1"/>
  <c r="L82" i="49" a="1"/>
  <c r="L82" i="49" s="1"/>
  <c r="F82" i="49" a="1"/>
  <c r="F82" i="49" s="1"/>
  <c r="D82" i="49" a="1"/>
  <c r="D82" i="49" s="1"/>
  <c r="C82" i="49" a="1"/>
  <c r="C82" i="49" s="1"/>
  <c r="J82" i="49" a="1"/>
  <c r="J82" i="49" s="1"/>
  <c r="I82" i="49" a="1"/>
  <c r="I82" i="49" s="1"/>
  <c r="K83" i="49" l="1" a="1"/>
  <c r="K83" i="49" s="1"/>
  <c r="H83" i="49" a="1"/>
  <c r="H83" i="49" s="1"/>
  <c r="E83" i="49" a="1"/>
  <c r="E83" i="49" s="1"/>
  <c r="J83" i="49" a="1"/>
  <c r="J83" i="49" s="1"/>
  <c r="G83" i="49" a="1"/>
  <c r="G83" i="49" s="1"/>
  <c r="D83" i="49" a="1"/>
  <c r="D83" i="49" s="1"/>
  <c r="B84" i="49"/>
  <c r="I83" i="49" a="1"/>
  <c r="I83" i="49" s="1"/>
  <c r="C83" i="49" a="1"/>
  <c r="C83" i="49" s="1"/>
  <c r="L83" i="49" a="1"/>
  <c r="L83" i="49" s="1"/>
  <c r="F83" i="49" a="1"/>
  <c r="F83" i="49" s="1"/>
  <c r="B85" i="49" l="1"/>
  <c r="K84" i="49" a="1"/>
  <c r="K84" i="49" s="1"/>
  <c r="H84" i="49" a="1"/>
  <c r="H84" i="49" s="1"/>
  <c r="E84" i="49" a="1"/>
  <c r="E84" i="49" s="1"/>
  <c r="J84" i="49" a="1"/>
  <c r="J84" i="49" s="1"/>
  <c r="D84" i="49" a="1"/>
  <c r="D84" i="49" s="1"/>
  <c r="I84" i="49" a="1"/>
  <c r="I84" i="49" s="1"/>
  <c r="C84" i="49" a="1"/>
  <c r="C84" i="49" s="1"/>
  <c r="G84" i="49" a="1"/>
  <c r="G84" i="49" s="1"/>
  <c r="F84" i="49" a="1"/>
  <c r="F84" i="49" s="1"/>
  <c r="L84" i="49" a="1"/>
  <c r="L84" i="49" s="1"/>
  <c r="K85" i="49" l="1" a="1"/>
  <c r="K85" i="49" s="1"/>
  <c r="H85" i="49" a="1"/>
  <c r="H85" i="49" s="1"/>
  <c r="E85" i="49" a="1"/>
  <c r="E85" i="49" s="1"/>
  <c r="J85" i="49" a="1"/>
  <c r="J85" i="49" s="1"/>
  <c r="G85" i="49" a="1"/>
  <c r="G85" i="49" s="1"/>
  <c r="D85" i="49" a="1"/>
  <c r="D85" i="49" s="1"/>
  <c r="B86" i="49"/>
  <c r="L85" i="49" a="1"/>
  <c r="L85" i="49" s="1"/>
  <c r="F85" i="49" a="1"/>
  <c r="F85" i="49" s="1"/>
  <c r="C85" i="49" a="1"/>
  <c r="C85" i="49" s="1"/>
  <c r="I85" i="49" a="1"/>
  <c r="I85" i="49" s="1"/>
  <c r="B87" i="49" l="1"/>
  <c r="K86" i="49" a="1"/>
  <c r="K86" i="49" s="1"/>
  <c r="H86" i="49" a="1"/>
  <c r="H86" i="49" s="1"/>
  <c r="E86" i="49" a="1"/>
  <c r="E86" i="49" s="1"/>
  <c r="G86" i="49" a="1"/>
  <c r="G86" i="49" s="1"/>
  <c r="L86" i="49" a="1"/>
  <c r="L86" i="49" s="1"/>
  <c r="F86" i="49" a="1"/>
  <c r="F86" i="49" s="1"/>
  <c r="J86" i="49" a="1"/>
  <c r="J86" i="49" s="1"/>
  <c r="I86" i="49" a="1"/>
  <c r="I86" i="49" s="1"/>
  <c r="C86" i="49" a="1"/>
  <c r="C86" i="49" s="1"/>
  <c r="D86" i="49" a="1"/>
  <c r="D86" i="49" s="1"/>
  <c r="K87" i="49" l="1" a="1"/>
  <c r="K87" i="49" s="1"/>
  <c r="H87" i="49" a="1"/>
  <c r="H87" i="49" s="1"/>
  <c r="E87" i="49" a="1"/>
  <c r="E87" i="49" s="1"/>
  <c r="J87" i="49" a="1"/>
  <c r="J87" i="49" s="1"/>
  <c r="G87" i="49" a="1"/>
  <c r="G87" i="49" s="1"/>
  <c r="D87" i="49" a="1"/>
  <c r="D87" i="49" s="1"/>
  <c r="B88" i="49"/>
  <c r="I87" i="49" a="1"/>
  <c r="I87" i="49" s="1"/>
  <c r="C87" i="49" a="1"/>
  <c r="C87" i="49" s="1"/>
  <c r="F87" i="49" a="1"/>
  <c r="F87" i="49" s="1"/>
  <c r="L87" i="49" a="1"/>
  <c r="L87" i="49" s="1"/>
  <c r="B89" i="49" l="1"/>
  <c r="K88" i="49" a="1"/>
  <c r="K88" i="49" s="1"/>
  <c r="H88" i="49" a="1"/>
  <c r="H88" i="49" s="1"/>
  <c r="E88" i="49" a="1"/>
  <c r="E88" i="49" s="1"/>
  <c r="J88" i="49" a="1"/>
  <c r="J88" i="49" s="1"/>
  <c r="D88" i="49" a="1"/>
  <c r="D88" i="49" s="1"/>
  <c r="I88" i="49" a="1"/>
  <c r="I88" i="49" s="1"/>
  <c r="C88" i="49" a="1"/>
  <c r="C88" i="49" s="1"/>
  <c r="L88" i="49" a="1"/>
  <c r="L88" i="49" s="1"/>
  <c r="F88" i="49" a="1"/>
  <c r="F88" i="49" s="1"/>
  <c r="G88" i="49" a="1"/>
  <c r="G88" i="49" s="1"/>
  <c r="K89" i="49" l="1" a="1"/>
  <c r="K89" i="49" s="1"/>
  <c r="H89" i="49" a="1"/>
  <c r="H89" i="49" s="1"/>
  <c r="E89" i="49" a="1"/>
  <c r="E89" i="49" s="1"/>
  <c r="J89" i="49" a="1"/>
  <c r="J89" i="49" s="1"/>
  <c r="G89" i="49" a="1"/>
  <c r="G89" i="49" s="1"/>
  <c r="D89" i="49" a="1"/>
  <c r="D89" i="49" s="1"/>
  <c r="B90" i="49"/>
  <c r="L89" i="49" a="1"/>
  <c r="L89" i="49" s="1"/>
  <c r="F89" i="49" a="1"/>
  <c r="F89" i="49" s="1"/>
  <c r="I89" i="49" a="1"/>
  <c r="I89" i="49" s="1"/>
  <c r="C89" i="49" a="1"/>
  <c r="C89" i="49" s="1"/>
  <c r="B91" i="49" l="1"/>
  <c r="K90" i="49" a="1"/>
  <c r="K90" i="49" s="1"/>
  <c r="H90" i="49" a="1"/>
  <c r="H90" i="49" s="1"/>
  <c r="E90" i="49" a="1"/>
  <c r="E90" i="49" s="1"/>
  <c r="G90" i="49" a="1"/>
  <c r="G90" i="49" s="1"/>
  <c r="L90" i="49" a="1"/>
  <c r="L90" i="49" s="1"/>
  <c r="F90" i="49" a="1"/>
  <c r="F90" i="49" s="1"/>
  <c r="D90" i="49" a="1"/>
  <c r="D90" i="49" s="1"/>
  <c r="C90" i="49" a="1"/>
  <c r="C90" i="49" s="1"/>
  <c r="I90" i="49" a="1"/>
  <c r="I90" i="49" s="1"/>
  <c r="J90" i="49" a="1"/>
  <c r="J90" i="49" s="1"/>
  <c r="K91" i="49" l="1" a="1"/>
  <c r="K91" i="49" s="1"/>
  <c r="H91" i="49" a="1"/>
  <c r="H91" i="49" s="1"/>
  <c r="E91" i="49" a="1"/>
  <c r="E91" i="49" s="1"/>
  <c r="J91" i="49" a="1"/>
  <c r="J91" i="49" s="1"/>
  <c r="G91" i="49" a="1"/>
  <c r="G91" i="49" s="1"/>
  <c r="D91" i="49" a="1"/>
  <c r="D91" i="49" s="1"/>
  <c r="B92" i="49"/>
  <c r="I91" i="49" a="1"/>
  <c r="I91" i="49" s="1"/>
  <c r="C91" i="49" a="1"/>
  <c r="C91" i="49" s="1"/>
  <c r="L91" i="49" a="1"/>
  <c r="L91" i="49" s="1"/>
  <c r="F91" i="49" a="1"/>
  <c r="F91" i="49" s="1"/>
  <c r="B93" i="49" l="1"/>
  <c r="K92" i="49" a="1"/>
  <c r="K92" i="49" s="1"/>
  <c r="H92" i="49" a="1"/>
  <c r="H92" i="49" s="1"/>
  <c r="E92" i="49" a="1"/>
  <c r="E92" i="49" s="1"/>
  <c r="J92" i="49" a="1"/>
  <c r="J92" i="49" s="1"/>
  <c r="D92" i="49" a="1"/>
  <c r="D92" i="49" s="1"/>
  <c r="I92" i="49" a="1"/>
  <c r="I92" i="49" s="1"/>
  <c r="C92" i="49" a="1"/>
  <c r="C92" i="49" s="1"/>
  <c r="G92" i="49" a="1"/>
  <c r="G92" i="49" s="1"/>
  <c r="F92" i="49" a="1"/>
  <c r="F92" i="49" s="1"/>
  <c r="L92" i="49" a="1"/>
  <c r="L92" i="49" s="1"/>
  <c r="K93" i="49" l="1" a="1"/>
  <c r="K93" i="49" s="1"/>
  <c r="H93" i="49" a="1"/>
  <c r="H93" i="49" s="1"/>
  <c r="E93" i="49" a="1"/>
  <c r="E93" i="49" s="1"/>
  <c r="J93" i="49" a="1"/>
  <c r="J93" i="49" s="1"/>
  <c r="G93" i="49" a="1"/>
  <c r="G93" i="49" s="1"/>
  <c r="D93" i="49" a="1"/>
  <c r="D93" i="49" s="1"/>
  <c r="B94" i="49"/>
  <c r="L93" i="49" a="1"/>
  <c r="L93" i="49" s="1"/>
  <c r="F93" i="49" a="1"/>
  <c r="F93" i="49" s="1"/>
  <c r="C93" i="49" a="1"/>
  <c r="C93" i="49" s="1"/>
  <c r="I93" i="49" a="1"/>
  <c r="I93" i="49" s="1"/>
  <c r="B95" i="49" l="1"/>
  <c r="K94" i="49" a="1"/>
  <c r="K94" i="49" s="1"/>
  <c r="H94" i="49" a="1"/>
  <c r="H94" i="49" s="1"/>
  <c r="E94" i="49" a="1"/>
  <c r="E94" i="49" s="1"/>
  <c r="G94" i="49" a="1"/>
  <c r="G94" i="49" s="1"/>
  <c r="L94" i="49" a="1"/>
  <c r="L94" i="49" s="1"/>
  <c r="F94" i="49" a="1"/>
  <c r="F94" i="49" s="1"/>
  <c r="J94" i="49" a="1"/>
  <c r="J94" i="49" s="1"/>
  <c r="I94" i="49" a="1"/>
  <c r="I94" i="49" s="1"/>
  <c r="D94" i="49" a="1"/>
  <c r="D94" i="49" s="1"/>
  <c r="C94" i="49" a="1"/>
  <c r="C94" i="49" s="1"/>
  <c r="K95" i="49" l="1" a="1"/>
  <c r="K95" i="49" s="1"/>
  <c r="H95" i="49" a="1"/>
  <c r="H95" i="49" s="1"/>
  <c r="E95" i="49" a="1"/>
  <c r="E95" i="49" s="1"/>
  <c r="J95" i="49" a="1"/>
  <c r="J95" i="49" s="1"/>
  <c r="G95" i="49" a="1"/>
  <c r="G95" i="49" s="1"/>
  <c r="D95" i="49" a="1"/>
  <c r="D95" i="49" s="1"/>
  <c r="B96" i="49"/>
  <c r="I95" i="49" a="1"/>
  <c r="I95" i="49" s="1"/>
  <c r="C95" i="49" a="1"/>
  <c r="C95" i="49" s="1"/>
  <c r="F95" i="49" a="1"/>
  <c r="F95" i="49" s="1"/>
  <c r="L95" i="49" a="1"/>
  <c r="L95" i="49" s="1"/>
  <c r="B97" i="49" l="1"/>
  <c r="K96" i="49" a="1"/>
  <c r="K96" i="49" s="1"/>
  <c r="H96" i="49" a="1"/>
  <c r="H96" i="49" s="1"/>
  <c r="E96" i="49" a="1"/>
  <c r="E96" i="49" s="1"/>
  <c r="J96" i="49" a="1"/>
  <c r="J96" i="49" s="1"/>
  <c r="D96" i="49" a="1"/>
  <c r="D96" i="49" s="1"/>
  <c r="I96" i="49" a="1"/>
  <c r="I96" i="49" s="1"/>
  <c r="C96" i="49" a="1"/>
  <c r="C96" i="49" s="1"/>
  <c r="L96" i="49" a="1"/>
  <c r="L96" i="49" s="1"/>
  <c r="G96" i="49" a="1"/>
  <c r="G96" i="49" s="1"/>
  <c r="F96" i="49" a="1"/>
  <c r="F96" i="49" s="1"/>
  <c r="K97" i="49" l="1" a="1"/>
  <c r="K97" i="49" s="1"/>
  <c r="H97" i="49" a="1"/>
  <c r="H97" i="49" s="1"/>
  <c r="E97" i="49" a="1"/>
  <c r="E97" i="49" s="1"/>
  <c r="J97" i="49" a="1"/>
  <c r="J97" i="49" s="1"/>
  <c r="G97" i="49" a="1"/>
  <c r="G97" i="49" s="1"/>
  <c r="D97" i="49" a="1"/>
  <c r="D97" i="49" s="1"/>
  <c r="B98" i="49"/>
  <c r="L97" i="49" a="1"/>
  <c r="L97" i="49" s="1"/>
  <c r="F97" i="49" a="1"/>
  <c r="F97" i="49" s="1"/>
  <c r="I97" i="49" a="1"/>
  <c r="I97" i="49" s="1"/>
  <c r="C97" i="49" a="1"/>
  <c r="C97" i="49" s="1"/>
  <c r="B99" i="49" l="1"/>
  <c r="K98" i="49" a="1"/>
  <c r="K98" i="49" s="1"/>
  <c r="H98" i="49" a="1"/>
  <c r="H98" i="49" s="1"/>
  <c r="E98" i="49" a="1"/>
  <c r="E98" i="49" s="1"/>
  <c r="G98" i="49" a="1"/>
  <c r="G98" i="49" s="1"/>
  <c r="L98" i="49" a="1"/>
  <c r="L98" i="49" s="1"/>
  <c r="F98" i="49" a="1"/>
  <c r="F98" i="49" s="1"/>
  <c r="D98" i="49" a="1"/>
  <c r="D98" i="49" s="1"/>
  <c r="C98" i="49" a="1"/>
  <c r="C98" i="49" s="1"/>
  <c r="J98" i="49" a="1"/>
  <c r="J98" i="49" s="1"/>
  <c r="I98" i="49" a="1"/>
  <c r="I98" i="49" s="1"/>
  <c r="K99" i="49" l="1" a="1"/>
  <c r="K99" i="49" s="1"/>
  <c r="H99" i="49" a="1"/>
  <c r="H99" i="49" s="1"/>
  <c r="E99" i="49" a="1"/>
  <c r="E99" i="49" s="1"/>
  <c r="J99" i="49" a="1"/>
  <c r="J99" i="49" s="1"/>
  <c r="G99" i="49" a="1"/>
  <c r="G99" i="49" s="1"/>
  <c r="D99" i="49" a="1"/>
  <c r="D99" i="49" s="1"/>
  <c r="B100" i="49"/>
  <c r="I99" i="49" a="1"/>
  <c r="I99" i="49" s="1"/>
  <c r="C99" i="49" a="1"/>
  <c r="C99" i="49" s="1"/>
  <c r="L99" i="49" a="1"/>
  <c r="L99" i="49" s="1"/>
  <c r="F99" i="49" a="1"/>
  <c r="F99" i="49" s="1"/>
  <c r="B101" i="49" l="1"/>
  <c r="K100" i="49" a="1"/>
  <c r="K100" i="49" s="1"/>
  <c r="H100" i="49" a="1"/>
  <c r="H100" i="49" s="1"/>
  <c r="E100" i="49" a="1"/>
  <c r="E100" i="49" s="1"/>
  <c r="J100" i="49" a="1"/>
  <c r="J100" i="49" s="1"/>
  <c r="D100" i="49" a="1"/>
  <c r="D100" i="49" s="1"/>
  <c r="I100" i="49" a="1"/>
  <c r="I100" i="49" s="1"/>
  <c r="C100" i="49" a="1"/>
  <c r="C100" i="49" s="1"/>
  <c r="G100" i="49" a="1"/>
  <c r="G100" i="49" s="1"/>
  <c r="F100" i="49" a="1"/>
  <c r="F100" i="49" s="1"/>
  <c r="L100" i="49" a="1"/>
  <c r="L100" i="49" s="1"/>
  <c r="K101" i="49" l="1" a="1"/>
  <c r="K101" i="49" s="1"/>
  <c r="H101" i="49" a="1"/>
  <c r="H101" i="49" s="1"/>
  <c r="E101" i="49" a="1"/>
  <c r="E101" i="49" s="1"/>
  <c r="J101" i="49" a="1"/>
  <c r="J101" i="49" s="1"/>
  <c r="G101" i="49" a="1"/>
  <c r="G101" i="49" s="1"/>
  <c r="D101" i="49" a="1"/>
  <c r="D101" i="49" s="1"/>
  <c r="B102" i="49"/>
  <c r="L101" i="49" a="1"/>
  <c r="L101" i="49" s="1"/>
  <c r="F101" i="49" a="1"/>
  <c r="F101" i="49" s="1"/>
  <c r="C101" i="49" a="1"/>
  <c r="C101" i="49" s="1"/>
  <c r="I101" i="49" a="1"/>
  <c r="I101" i="49" s="1"/>
  <c r="G102" i="49" l="1" a="1"/>
  <c r="G102" i="49" s="1"/>
  <c r="F102" i="49" a="1"/>
  <c r="F102" i="49" s="1"/>
  <c r="B103" i="49"/>
  <c r="I102" i="49" a="1"/>
  <c r="I102" i="49" s="1"/>
  <c r="E102" i="49" a="1"/>
  <c r="E102" i="49" s="1"/>
  <c r="H102" i="49" a="1"/>
  <c r="H102" i="49" s="1"/>
  <c r="K102" i="49" a="1"/>
  <c r="K102" i="49" s="1"/>
  <c r="J102" i="49" a="1"/>
  <c r="J102" i="49" s="1"/>
  <c r="C102" i="49" a="1"/>
  <c r="C102" i="49" s="1"/>
  <c r="L102" i="49" a="1"/>
  <c r="L102" i="49" s="1"/>
  <c r="D102" i="49" a="1"/>
  <c r="D102" i="49" s="1"/>
  <c r="J103" i="49" l="1" a="1"/>
  <c r="J103" i="49" s="1"/>
  <c r="G103" i="49" a="1"/>
  <c r="G103" i="49" s="1"/>
  <c r="D103" i="49" a="1"/>
  <c r="D103" i="49" s="1"/>
  <c r="K103" i="49" a="1"/>
  <c r="K103" i="49" s="1"/>
  <c r="F103" i="49" a="1"/>
  <c r="F103" i="49" s="1"/>
  <c r="B104" i="49"/>
  <c r="I103" i="49" a="1"/>
  <c r="I103" i="49" s="1"/>
  <c r="L103" i="49" a="1"/>
  <c r="L103" i="49" s="1"/>
  <c r="E103" i="49" a="1"/>
  <c r="E103" i="49" s="1"/>
  <c r="C103" i="49" a="1"/>
  <c r="C103" i="49" s="1"/>
  <c r="H103" i="49" a="1"/>
  <c r="H103" i="49" s="1"/>
  <c r="K104" i="49" l="1" a="1"/>
  <c r="K104" i="49" s="1"/>
  <c r="H104" i="49" a="1"/>
  <c r="H104" i="49" s="1"/>
  <c r="B105" i="49"/>
  <c r="D104" i="49" a="1"/>
  <c r="D104" i="49" s="1"/>
  <c r="C104" i="49" a="1"/>
  <c r="C104" i="49" s="1"/>
  <c r="J104" i="49" a="1"/>
  <c r="J104" i="49" s="1"/>
  <c r="F104" i="49" a="1"/>
  <c r="F104" i="49" s="1"/>
  <c r="I104" i="49" a="1"/>
  <c r="I104" i="49" s="1"/>
  <c r="G104" i="49" a="1"/>
  <c r="G104" i="49" s="1"/>
  <c r="L104" i="49" a="1"/>
  <c r="L104" i="49" s="1"/>
  <c r="E104" i="49" a="1"/>
  <c r="E104" i="49" s="1"/>
  <c r="J105" i="49" l="1" a="1"/>
  <c r="J105" i="49" s="1"/>
  <c r="G105" i="49" a="1"/>
  <c r="G105" i="49" s="1"/>
  <c r="D105" i="49" a="1"/>
  <c r="D105" i="49" s="1"/>
  <c r="B106" i="49"/>
  <c r="K105" i="49" a="1"/>
  <c r="K105" i="49" s="1"/>
  <c r="F105" i="49" a="1"/>
  <c r="F105" i="49" s="1"/>
  <c r="I105" i="49" a="1"/>
  <c r="I105" i="49" s="1"/>
  <c r="E105" i="49" a="1"/>
  <c r="E105" i="49" s="1"/>
  <c r="H105" i="49" a="1"/>
  <c r="H105" i="49" s="1"/>
  <c r="C105" i="49" a="1"/>
  <c r="C105" i="49" s="1"/>
  <c r="L105" i="49" a="1"/>
  <c r="L105" i="49" s="1"/>
  <c r="K106" i="49" l="1" a="1"/>
  <c r="K106" i="49" s="1"/>
  <c r="H106" i="49" a="1"/>
  <c r="H106" i="49" s="1"/>
  <c r="E106" i="49" a="1"/>
  <c r="E106" i="49" s="1"/>
  <c r="B107" i="49"/>
  <c r="L106" i="49" a="1"/>
  <c r="L106" i="49" s="1"/>
  <c r="G106" i="49" a="1"/>
  <c r="G106" i="49" s="1"/>
  <c r="C106" i="49" a="1"/>
  <c r="C106" i="49" s="1"/>
  <c r="F106" i="49" a="1"/>
  <c r="F106" i="49" s="1"/>
  <c r="D106" i="49" a="1"/>
  <c r="D106" i="49" s="1"/>
  <c r="J106" i="49" a="1"/>
  <c r="J106" i="49" s="1"/>
  <c r="I106" i="49" a="1"/>
  <c r="I106" i="49" s="1"/>
  <c r="J107" i="49" l="1" a="1"/>
  <c r="J107" i="49" s="1"/>
  <c r="G107" i="49" a="1"/>
  <c r="G107" i="49" s="1"/>
  <c r="D107" i="49" a="1"/>
  <c r="D107" i="49" s="1"/>
  <c r="B108" i="49"/>
  <c r="L107" i="49" a="1"/>
  <c r="L107" i="49" s="1"/>
  <c r="H107" i="49" a="1"/>
  <c r="H107" i="49" s="1"/>
  <c r="C107" i="49" a="1"/>
  <c r="C107" i="49" s="1"/>
  <c r="K107" i="49" a="1"/>
  <c r="K107" i="49" s="1"/>
  <c r="F107" i="49" a="1"/>
  <c r="F107" i="49" s="1"/>
  <c r="E107" i="49" a="1"/>
  <c r="E107" i="49" s="1"/>
  <c r="I107" i="49" a="1"/>
  <c r="I107" i="49" s="1"/>
  <c r="K108" i="49" l="1" a="1"/>
  <c r="K108" i="49" s="1"/>
  <c r="H108" i="49" a="1"/>
  <c r="H108" i="49" s="1"/>
  <c r="E108" i="49" a="1"/>
  <c r="E108" i="49" s="1"/>
  <c r="I108" i="49" a="1"/>
  <c r="I108" i="49" s="1"/>
  <c r="D108" i="49" a="1"/>
  <c r="D108" i="49" s="1"/>
  <c r="B109" i="49"/>
  <c r="L108" i="49" a="1"/>
  <c r="L108" i="49" s="1"/>
  <c r="C108" i="49" a="1"/>
  <c r="C108" i="49" s="1"/>
  <c r="J108" i="49" a="1"/>
  <c r="J108" i="49" s="1"/>
  <c r="F108" i="49" a="1"/>
  <c r="F108" i="49" s="1"/>
  <c r="G108" i="49" a="1"/>
  <c r="G108" i="49" s="1"/>
  <c r="J109" i="49" l="1" a="1"/>
  <c r="J109" i="49" s="1"/>
  <c r="G109" i="49" a="1"/>
  <c r="G109" i="49" s="1"/>
  <c r="D109" i="49" a="1"/>
  <c r="D109" i="49" s="1"/>
  <c r="B110" i="49"/>
  <c r="I109" i="49" a="1"/>
  <c r="I109" i="49" s="1"/>
  <c r="E109" i="49" a="1"/>
  <c r="E109" i="49" s="1"/>
  <c r="L109" i="49" a="1"/>
  <c r="L109" i="49" s="1"/>
  <c r="H109" i="49" a="1"/>
  <c r="H109" i="49" s="1"/>
  <c r="C109" i="49" a="1"/>
  <c r="C109" i="49" s="1"/>
  <c r="K109" i="49" a="1"/>
  <c r="K109" i="49" s="1"/>
  <c r="F109" i="49" a="1"/>
  <c r="F109" i="49" s="1"/>
  <c r="K110" i="49" l="1" a="1"/>
  <c r="K110" i="49" s="1"/>
  <c r="H110" i="49" a="1"/>
  <c r="H110" i="49" s="1"/>
  <c r="E110" i="49" a="1"/>
  <c r="E110" i="49" s="1"/>
  <c r="B111" i="49"/>
  <c r="J110" i="49" a="1"/>
  <c r="J110" i="49" s="1"/>
  <c r="F110" i="49" a="1"/>
  <c r="F110" i="49" s="1"/>
  <c r="I110" i="49" a="1"/>
  <c r="I110" i="49" s="1"/>
  <c r="G110" i="49" a="1"/>
  <c r="G110" i="49" s="1"/>
  <c r="L110" i="49" a="1"/>
  <c r="L110" i="49" s="1"/>
  <c r="D110" i="49" a="1"/>
  <c r="D110" i="49" s="1"/>
  <c r="C110" i="49" a="1"/>
  <c r="C110" i="49" s="1"/>
  <c r="J111" i="49" l="1" a="1"/>
  <c r="J111" i="49" s="1"/>
  <c r="G111" i="49" a="1"/>
  <c r="G111" i="49" s="1"/>
  <c r="D111" i="49" a="1"/>
  <c r="D111" i="49" s="1"/>
  <c r="B112" i="49"/>
  <c r="K111" i="49" a="1"/>
  <c r="K111" i="49" s="1"/>
  <c r="F111" i="49" a="1"/>
  <c r="F111" i="49" s="1"/>
  <c r="I111" i="49" a="1"/>
  <c r="I111" i="49" s="1"/>
  <c r="E111" i="49" a="1"/>
  <c r="E111" i="49" s="1"/>
  <c r="H111" i="49" a="1"/>
  <c r="H111" i="49" s="1"/>
  <c r="L111" i="49" a="1"/>
  <c r="L111" i="49" s="1"/>
  <c r="C111" i="49" a="1"/>
  <c r="C111" i="49" s="1"/>
  <c r="K112" i="49" l="1" a="1"/>
  <c r="K112" i="49" s="1"/>
  <c r="H112" i="49" a="1"/>
  <c r="H112" i="49" s="1"/>
  <c r="E112" i="49" a="1"/>
  <c r="E112" i="49" s="1"/>
  <c r="B113" i="49"/>
  <c r="L112" i="49" a="1"/>
  <c r="L112" i="49" s="1"/>
  <c r="G112" i="49" a="1"/>
  <c r="G112" i="49" s="1"/>
  <c r="C112" i="49" a="1"/>
  <c r="C112" i="49" s="1"/>
  <c r="F112" i="49" a="1"/>
  <c r="F112" i="49" s="1"/>
  <c r="D112" i="49" a="1"/>
  <c r="D112" i="49" s="1"/>
  <c r="J112" i="49" a="1"/>
  <c r="J112" i="49" s="1"/>
  <c r="I112" i="49" a="1"/>
  <c r="I112" i="49" s="1"/>
  <c r="J113" i="49" l="1" a="1"/>
  <c r="J113" i="49" s="1"/>
  <c r="G113" i="49" a="1"/>
  <c r="G113" i="49" s="1"/>
  <c r="D113" i="49" a="1"/>
  <c r="D113" i="49" s="1"/>
  <c r="B114" i="49"/>
  <c r="L113" i="49" a="1"/>
  <c r="L113" i="49" s="1"/>
  <c r="H113" i="49" a="1"/>
  <c r="H113" i="49" s="1"/>
  <c r="C113" i="49" a="1"/>
  <c r="C113" i="49" s="1"/>
  <c r="K113" i="49" a="1"/>
  <c r="K113" i="49" s="1"/>
  <c r="F113" i="49" a="1"/>
  <c r="F113" i="49" s="1"/>
  <c r="E113" i="49" a="1"/>
  <c r="E113" i="49" s="1"/>
  <c r="I113" i="49" a="1"/>
  <c r="I113" i="49" s="1"/>
  <c r="K114" i="49" l="1" a="1"/>
  <c r="K114" i="49" s="1"/>
  <c r="H114" i="49" a="1"/>
  <c r="H114" i="49" s="1"/>
  <c r="E114" i="49" a="1"/>
  <c r="E114" i="49" s="1"/>
  <c r="I114" i="49" a="1"/>
  <c r="I114" i="49" s="1"/>
  <c r="D114" i="49" a="1"/>
  <c r="D114" i="49" s="1"/>
  <c r="B115" i="49"/>
  <c r="L114" i="49" a="1"/>
  <c r="L114" i="49" s="1"/>
  <c r="C114" i="49" a="1"/>
  <c r="C114" i="49" s="1"/>
  <c r="J114" i="49" a="1"/>
  <c r="J114" i="49" s="1"/>
  <c r="G114" i="49" a="1"/>
  <c r="G114" i="49" s="1"/>
  <c r="F114" i="49" a="1"/>
  <c r="F114" i="49" s="1"/>
  <c r="J115" i="49" l="1" a="1"/>
  <c r="J115" i="49" s="1"/>
  <c r="G115" i="49" a="1"/>
  <c r="G115" i="49" s="1"/>
  <c r="D115" i="49" a="1"/>
  <c r="D115" i="49" s="1"/>
  <c r="B116" i="49"/>
  <c r="I115" i="49" a="1"/>
  <c r="I115" i="49" s="1"/>
  <c r="E115" i="49" a="1"/>
  <c r="E115" i="49" s="1"/>
  <c r="L115" i="49" a="1"/>
  <c r="L115" i="49" s="1"/>
  <c r="H115" i="49" a="1"/>
  <c r="H115" i="49" s="1"/>
  <c r="C115" i="49" a="1"/>
  <c r="C115" i="49" s="1"/>
  <c r="K115" i="49" a="1"/>
  <c r="K115" i="49" s="1"/>
  <c r="F115" i="49" a="1"/>
  <c r="F115" i="49" s="1"/>
  <c r="K116" i="49" l="1" a="1"/>
  <c r="K116" i="49" s="1"/>
  <c r="H116" i="49" a="1"/>
  <c r="H116" i="49" s="1"/>
  <c r="E116" i="49" a="1"/>
  <c r="E116" i="49" s="1"/>
  <c r="B117" i="49"/>
  <c r="J116" i="49" a="1"/>
  <c r="J116" i="49" s="1"/>
  <c r="F116" i="49" a="1"/>
  <c r="F116" i="49" s="1"/>
  <c r="I116" i="49" a="1"/>
  <c r="I116" i="49" s="1"/>
  <c r="G116" i="49" a="1"/>
  <c r="G116" i="49" s="1"/>
  <c r="D116" i="49" a="1"/>
  <c r="D116" i="49" s="1"/>
  <c r="C116" i="49" a="1"/>
  <c r="C116" i="49" s="1"/>
  <c r="L116" i="49" a="1"/>
  <c r="L116" i="49" s="1"/>
  <c r="J117" i="49" l="1" a="1"/>
  <c r="J117" i="49" s="1"/>
  <c r="G117" i="49" a="1"/>
  <c r="G117" i="49" s="1"/>
  <c r="D117" i="49" a="1"/>
  <c r="D117" i="49" s="1"/>
  <c r="B118" i="49"/>
  <c r="K117" i="49" a="1"/>
  <c r="K117" i="49" s="1"/>
  <c r="F117" i="49" a="1"/>
  <c r="F117" i="49" s="1"/>
  <c r="I117" i="49" a="1"/>
  <c r="I117" i="49" s="1"/>
  <c r="E117" i="49" a="1"/>
  <c r="E117" i="49" s="1"/>
  <c r="H117" i="49" a="1"/>
  <c r="H117" i="49" s="1"/>
  <c r="C117" i="49" a="1"/>
  <c r="C117" i="49" s="1"/>
  <c r="L117" i="49" a="1"/>
  <c r="L117" i="49" s="1"/>
  <c r="K118" i="49" l="1" a="1"/>
  <c r="K118" i="49" s="1"/>
  <c r="H118" i="49" a="1"/>
  <c r="H118" i="49" s="1"/>
  <c r="E118" i="49" a="1"/>
  <c r="E118" i="49" s="1"/>
  <c r="B119" i="49"/>
  <c r="L118" i="49" a="1"/>
  <c r="L118" i="49" s="1"/>
  <c r="G118" i="49" a="1"/>
  <c r="G118" i="49" s="1"/>
  <c r="C118" i="49" a="1"/>
  <c r="C118" i="49" s="1"/>
  <c r="F118" i="49" a="1"/>
  <c r="F118" i="49" s="1"/>
  <c r="D118" i="49" a="1"/>
  <c r="D118" i="49" s="1"/>
  <c r="I118" i="49" a="1"/>
  <c r="I118" i="49" s="1"/>
  <c r="J118" i="49" a="1"/>
  <c r="J118" i="49" s="1"/>
  <c r="J119" i="49" l="1" a="1"/>
  <c r="J119" i="49" s="1"/>
  <c r="G119" i="49" a="1"/>
  <c r="G119" i="49" s="1"/>
  <c r="D119" i="49" a="1"/>
  <c r="D119" i="49" s="1"/>
  <c r="B120" i="49"/>
  <c r="L119" i="49" a="1"/>
  <c r="L119" i="49" s="1"/>
  <c r="H119" i="49" a="1"/>
  <c r="H119" i="49" s="1"/>
  <c r="C119" i="49" a="1"/>
  <c r="C119" i="49" s="1"/>
  <c r="K119" i="49" a="1"/>
  <c r="K119" i="49" s="1"/>
  <c r="F119" i="49" a="1"/>
  <c r="F119" i="49" s="1"/>
  <c r="E119" i="49" a="1"/>
  <c r="E119" i="49" s="1"/>
  <c r="I119" i="49" a="1"/>
  <c r="I119" i="49" s="1"/>
  <c r="K120" i="49" l="1" a="1"/>
  <c r="K120" i="49" s="1"/>
  <c r="H120" i="49" a="1"/>
  <c r="H120" i="49" s="1"/>
  <c r="E120" i="49" a="1"/>
  <c r="E120" i="49" s="1"/>
  <c r="I120" i="49" a="1"/>
  <c r="I120" i="49" s="1"/>
  <c r="D120" i="49" a="1"/>
  <c r="D120" i="49" s="1"/>
  <c r="B121" i="49"/>
  <c r="L120" i="49" a="1"/>
  <c r="L120" i="49" s="1"/>
  <c r="C120" i="49" a="1"/>
  <c r="C120" i="49" s="1"/>
  <c r="J120" i="49" a="1"/>
  <c r="J120" i="49" s="1"/>
  <c r="G120" i="49" a="1"/>
  <c r="G120" i="49" s="1"/>
  <c r="F120" i="49" a="1"/>
  <c r="F120" i="49" s="1"/>
  <c r="J121" i="49" l="1" a="1"/>
  <c r="J121" i="49" s="1"/>
  <c r="G121" i="49" a="1"/>
  <c r="G121" i="49" s="1"/>
  <c r="D121" i="49" a="1"/>
  <c r="D121" i="49" s="1"/>
  <c r="B122" i="49"/>
  <c r="I121" i="49" a="1"/>
  <c r="I121" i="49" s="1"/>
  <c r="E121" i="49" a="1"/>
  <c r="E121" i="49" s="1"/>
  <c r="L121" i="49" a="1"/>
  <c r="L121" i="49" s="1"/>
  <c r="H121" i="49" a="1"/>
  <c r="H121" i="49" s="1"/>
  <c r="C121" i="49" a="1"/>
  <c r="C121" i="49" s="1"/>
  <c r="K121" i="49" a="1"/>
  <c r="K121" i="49" s="1"/>
  <c r="F121" i="49" a="1"/>
  <c r="F121" i="49" s="1"/>
  <c r="K122" i="49" l="1" a="1"/>
  <c r="K122" i="49" s="1"/>
  <c r="H122" i="49" a="1"/>
  <c r="H122" i="49" s="1"/>
  <c r="E122" i="49" a="1"/>
  <c r="E122" i="49" s="1"/>
  <c r="B123" i="49"/>
  <c r="J122" i="49" a="1"/>
  <c r="J122" i="49" s="1"/>
  <c r="F122" i="49" a="1"/>
  <c r="F122" i="49" s="1"/>
  <c r="I122" i="49" a="1"/>
  <c r="I122" i="49" s="1"/>
  <c r="G122" i="49" a="1"/>
  <c r="G122" i="49" s="1"/>
  <c r="L122" i="49" a="1"/>
  <c r="L122" i="49" s="1"/>
  <c r="C122" i="49" a="1"/>
  <c r="C122" i="49" s="1"/>
  <c r="D122" i="49" a="1"/>
  <c r="D122" i="49" s="1"/>
  <c r="J123" i="49" l="1" a="1"/>
  <c r="J123" i="49" s="1"/>
  <c r="G123" i="49" a="1"/>
  <c r="G123" i="49" s="1"/>
  <c r="D123" i="49" a="1"/>
  <c r="D123" i="49" s="1"/>
  <c r="B124" i="49"/>
  <c r="K123" i="49" a="1"/>
  <c r="K123" i="49" s="1"/>
  <c r="F123" i="49" a="1"/>
  <c r="F123" i="49" s="1"/>
  <c r="I123" i="49" a="1"/>
  <c r="I123" i="49" s="1"/>
  <c r="E123" i="49" a="1"/>
  <c r="E123" i="49" s="1"/>
  <c r="H123" i="49" a="1"/>
  <c r="H123" i="49" s="1"/>
  <c r="L123" i="49" a="1"/>
  <c r="L123" i="49" s="1"/>
  <c r="C123" i="49" a="1"/>
  <c r="C123" i="49" s="1"/>
  <c r="K124" i="49" l="1" a="1"/>
  <c r="K124" i="49" s="1"/>
  <c r="H124" i="49" a="1"/>
  <c r="H124" i="49" s="1"/>
  <c r="E124" i="49" a="1"/>
  <c r="E124" i="49" s="1"/>
  <c r="B125" i="49"/>
  <c r="L124" i="49" a="1"/>
  <c r="L124" i="49" s="1"/>
  <c r="G124" i="49" a="1"/>
  <c r="G124" i="49" s="1"/>
  <c r="C124" i="49" a="1"/>
  <c r="C124" i="49" s="1"/>
  <c r="F124" i="49" a="1"/>
  <c r="F124" i="49" s="1"/>
  <c r="D124" i="49" a="1"/>
  <c r="D124" i="49" s="1"/>
  <c r="J124" i="49" a="1"/>
  <c r="J124" i="49" s="1"/>
  <c r="I124" i="49" a="1"/>
  <c r="I124" i="49" s="1"/>
  <c r="J125" i="49" l="1" a="1"/>
  <c r="J125" i="49" s="1"/>
  <c r="G125" i="49" a="1"/>
  <c r="G125" i="49" s="1"/>
  <c r="D125" i="49" a="1"/>
  <c r="D125" i="49" s="1"/>
  <c r="B126" i="49"/>
  <c r="L125" i="49" a="1"/>
  <c r="L125" i="49" s="1"/>
  <c r="H125" i="49" a="1"/>
  <c r="H125" i="49" s="1"/>
  <c r="C125" i="49" a="1"/>
  <c r="C125" i="49" s="1"/>
  <c r="K125" i="49" a="1"/>
  <c r="K125" i="49" s="1"/>
  <c r="F125" i="49" a="1"/>
  <c r="F125" i="49" s="1"/>
  <c r="E125" i="49" a="1"/>
  <c r="E125" i="49" s="1"/>
  <c r="I125" i="49" a="1"/>
  <c r="I125" i="49" s="1"/>
  <c r="K126" i="49" l="1" a="1"/>
  <c r="K126" i="49" s="1"/>
  <c r="H126" i="49" a="1"/>
  <c r="H126" i="49" s="1"/>
  <c r="E126" i="49" a="1"/>
  <c r="E126" i="49" s="1"/>
  <c r="I126" i="49" a="1"/>
  <c r="I126" i="49" s="1"/>
  <c r="D126" i="49" a="1"/>
  <c r="D126" i="49" s="1"/>
  <c r="B127" i="49"/>
  <c r="L126" i="49" a="1"/>
  <c r="L126" i="49" s="1"/>
  <c r="C126" i="49" a="1"/>
  <c r="C126" i="49" s="1"/>
  <c r="J126" i="49" a="1"/>
  <c r="J126" i="49" s="1"/>
  <c r="G126" i="49" a="1"/>
  <c r="G126" i="49" s="1"/>
  <c r="F126" i="49" a="1"/>
  <c r="F126" i="49" s="1"/>
  <c r="J127" i="49" l="1" a="1"/>
  <c r="J127" i="49" s="1"/>
  <c r="G127" i="49" a="1"/>
  <c r="G127" i="49" s="1"/>
  <c r="D127" i="49" a="1"/>
  <c r="D127" i="49" s="1"/>
  <c r="B128" i="49"/>
  <c r="I127" i="49" a="1"/>
  <c r="I127" i="49" s="1"/>
  <c r="E127" i="49" a="1"/>
  <c r="E127" i="49" s="1"/>
  <c r="L127" i="49" a="1"/>
  <c r="L127" i="49" s="1"/>
  <c r="H127" i="49" a="1"/>
  <c r="H127" i="49" s="1"/>
  <c r="C127" i="49" a="1"/>
  <c r="C127" i="49" s="1"/>
  <c r="K127" i="49" a="1"/>
  <c r="K127" i="49" s="1"/>
  <c r="F127" i="49" a="1"/>
  <c r="F127" i="49" s="1"/>
  <c r="K128" i="49" l="1" a="1"/>
  <c r="K128" i="49" s="1"/>
  <c r="H128" i="49" a="1"/>
  <c r="H128" i="49" s="1"/>
  <c r="E128" i="49" a="1"/>
  <c r="E128" i="49" s="1"/>
  <c r="B129" i="49"/>
  <c r="J128" i="49" a="1"/>
  <c r="J128" i="49" s="1"/>
  <c r="F128" i="49" a="1"/>
  <c r="F128" i="49" s="1"/>
  <c r="I128" i="49" a="1"/>
  <c r="I128" i="49" s="1"/>
  <c r="G128" i="49" a="1"/>
  <c r="G128" i="49" s="1"/>
  <c r="D128" i="49" a="1"/>
  <c r="D128" i="49" s="1"/>
  <c r="C128" i="49" a="1"/>
  <c r="C128" i="49" s="1"/>
  <c r="L128" i="49" a="1"/>
  <c r="L128" i="49" s="1"/>
  <c r="J129" i="49" l="1" a="1"/>
  <c r="J129" i="49" s="1"/>
  <c r="G129" i="49" a="1"/>
  <c r="G129" i="49" s="1"/>
  <c r="D129" i="49" a="1"/>
  <c r="D129" i="49" s="1"/>
  <c r="B130" i="49"/>
  <c r="K129" i="49" a="1"/>
  <c r="K129" i="49" s="1"/>
  <c r="F129" i="49" a="1"/>
  <c r="F129" i="49" s="1"/>
  <c r="I129" i="49" a="1"/>
  <c r="I129" i="49" s="1"/>
  <c r="E129" i="49" a="1"/>
  <c r="E129" i="49" s="1"/>
  <c r="H129" i="49" a="1"/>
  <c r="H129" i="49" s="1"/>
  <c r="C129" i="49" a="1"/>
  <c r="C129" i="49" s="1"/>
  <c r="L129" i="49" a="1"/>
  <c r="L129" i="49" s="1"/>
  <c r="B131" i="49" l="1"/>
  <c r="K130" i="49" a="1"/>
  <c r="K130" i="49" s="1"/>
  <c r="H130" i="49" a="1"/>
  <c r="H130" i="49" s="1"/>
  <c r="E130" i="49" a="1"/>
  <c r="E130" i="49" s="1"/>
  <c r="I130" i="49" a="1"/>
  <c r="I130" i="49" s="1"/>
  <c r="C130" i="49" a="1"/>
  <c r="C130" i="49" s="1"/>
  <c r="G130" i="49" a="1"/>
  <c r="G130" i="49" s="1"/>
  <c r="F130" i="49" a="1"/>
  <c r="F130" i="49" s="1"/>
  <c r="D130" i="49" a="1"/>
  <c r="D130" i="49" s="1"/>
  <c r="L130" i="49" a="1"/>
  <c r="L130" i="49" s="1"/>
  <c r="J130" i="49" a="1"/>
  <c r="J130" i="49" s="1"/>
  <c r="K131" i="49" l="1" a="1"/>
  <c r="K131" i="49" s="1"/>
  <c r="H131" i="49" a="1"/>
  <c r="H131" i="49" s="1"/>
  <c r="E131" i="49" a="1"/>
  <c r="E131" i="49" s="1"/>
  <c r="J131" i="49" a="1"/>
  <c r="J131" i="49" s="1"/>
  <c r="G131" i="49" a="1"/>
  <c r="G131" i="49" s="1"/>
  <c r="D131" i="49" a="1"/>
  <c r="D131" i="49" s="1"/>
  <c r="B132" i="49"/>
  <c r="L131" i="49" a="1"/>
  <c r="L131" i="49" s="1"/>
  <c r="F131" i="49" a="1"/>
  <c r="F131" i="49" s="1"/>
  <c r="I131" i="49" a="1"/>
  <c r="I131" i="49" s="1"/>
  <c r="C131" i="49" a="1"/>
  <c r="C131" i="49" s="1"/>
  <c r="B133" i="49" l="1"/>
  <c r="K132" i="49" a="1"/>
  <c r="K132" i="49" s="1"/>
  <c r="H132" i="49" a="1"/>
  <c r="H132" i="49" s="1"/>
  <c r="E132" i="49" a="1"/>
  <c r="E132" i="49" s="1"/>
  <c r="L132" i="49" a="1"/>
  <c r="L132" i="49" s="1"/>
  <c r="F132" i="49" a="1"/>
  <c r="F132" i="49" s="1"/>
  <c r="J132" i="49" a="1"/>
  <c r="J132" i="49" s="1"/>
  <c r="D132" i="49" a="1"/>
  <c r="D132" i="49" s="1"/>
  <c r="C132" i="49" a="1"/>
  <c r="C132" i="49" s="1"/>
  <c r="I132" i="49" a="1"/>
  <c r="I132" i="49" s="1"/>
  <c r="G132" i="49" a="1"/>
  <c r="G132" i="49" s="1"/>
  <c r="K133" i="49" l="1" a="1"/>
  <c r="K133" i="49" s="1"/>
  <c r="H133" i="49" a="1"/>
  <c r="H133" i="49" s="1"/>
  <c r="E133" i="49" a="1"/>
  <c r="E133" i="49" s="1"/>
  <c r="J133" i="49" a="1"/>
  <c r="J133" i="49" s="1"/>
  <c r="G133" i="49" a="1"/>
  <c r="G133" i="49" s="1"/>
  <c r="D133" i="49" a="1"/>
  <c r="D133" i="49" s="1"/>
  <c r="B134" i="49"/>
  <c r="I133" i="49" a="1"/>
  <c r="I133" i="49" s="1"/>
  <c r="C133" i="49" a="1"/>
  <c r="C133" i="49" s="1"/>
  <c r="L133" i="49" a="1"/>
  <c r="L133" i="49" s="1"/>
  <c r="F133" i="49" a="1"/>
  <c r="F133" i="49" s="1"/>
  <c r="B135" i="49" l="1"/>
  <c r="K134" i="49" a="1"/>
  <c r="K134" i="49" s="1"/>
  <c r="H134" i="49" a="1"/>
  <c r="H134" i="49" s="1"/>
  <c r="E134" i="49" a="1"/>
  <c r="E134" i="49" s="1"/>
  <c r="I134" i="49" a="1"/>
  <c r="I134" i="49" s="1"/>
  <c r="C134" i="49" a="1"/>
  <c r="C134" i="49" s="1"/>
  <c r="G134" i="49" a="1"/>
  <c r="G134" i="49" s="1"/>
  <c r="L134" i="49" a="1"/>
  <c r="L134" i="49" s="1"/>
  <c r="J134" i="49" a="1"/>
  <c r="J134" i="49" s="1"/>
  <c r="D134" i="49" a="1"/>
  <c r="D134" i="49" s="1"/>
  <c r="F134" i="49" a="1"/>
  <c r="F134" i="49" s="1"/>
  <c r="K135" i="49" l="1" a="1"/>
  <c r="K135" i="49" s="1"/>
  <c r="H135" i="49" a="1"/>
  <c r="H135" i="49" s="1"/>
  <c r="E135" i="49" a="1"/>
  <c r="E135" i="49" s="1"/>
  <c r="J135" i="49" a="1"/>
  <c r="J135" i="49" s="1"/>
  <c r="G135" i="49" a="1"/>
  <c r="G135" i="49" s="1"/>
  <c r="D135" i="49" a="1"/>
  <c r="D135" i="49" s="1"/>
  <c r="B136" i="49"/>
  <c r="L135" i="49" a="1"/>
  <c r="L135" i="49" s="1"/>
  <c r="F135" i="49" a="1"/>
  <c r="F135" i="49" s="1"/>
  <c r="I135" i="49" a="1"/>
  <c r="I135" i="49" s="1"/>
  <c r="C135" i="49" a="1"/>
  <c r="C135" i="49" s="1"/>
  <c r="B137" i="49" l="1"/>
  <c r="K136" i="49" a="1"/>
  <c r="K136" i="49" s="1"/>
  <c r="H136" i="49" a="1"/>
  <c r="H136" i="49" s="1"/>
  <c r="E136" i="49" a="1"/>
  <c r="E136" i="49" s="1"/>
  <c r="L136" i="49" a="1"/>
  <c r="L136" i="49" s="1"/>
  <c r="F136" i="49" a="1"/>
  <c r="F136" i="49" s="1"/>
  <c r="J136" i="49" a="1"/>
  <c r="J136" i="49" s="1"/>
  <c r="D136" i="49" a="1"/>
  <c r="D136" i="49" s="1"/>
  <c r="I136" i="49" a="1"/>
  <c r="I136" i="49" s="1"/>
  <c r="C136" i="49" a="1"/>
  <c r="C136" i="49" s="1"/>
  <c r="G136" i="49" a="1"/>
  <c r="G136" i="49" s="1"/>
  <c r="K137" i="49" l="1" a="1"/>
  <c r="K137" i="49" s="1"/>
  <c r="H137" i="49" a="1"/>
  <c r="H137" i="49" s="1"/>
  <c r="E137" i="49" a="1"/>
  <c r="E137" i="49" s="1"/>
  <c r="J137" i="49" a="1"/>
  <c r="J137" i="49" s="1"/>
  <c r="G137" i="49" a="1"/>
  <c r="G137" i="49" s="1"/>
  <c r="D137" i="49" a="1"/>
  <c r="D137" i="49" s="1"/>
  <c r="B138" i="49"/>
  <c r="I137" i="49" a="1"/>
  <c r="I137" i="49" s="1"/>
  <c r="C137" i="49" a="1"/>
  <c r="C137" i="49" s="1"/>
  <c r="L137" i="49" a="1"/>
  <c r="L137" i="49" s="1"/>
  <c r="F137" i="49" a="1"/>
  <c r="F137" i="49" s="1"/>
  <c r="B139" i="49" l="1"/>
  <c r="K138" i="49" a="1"/>
  <c r="K138" i="49" s="1"/>
  <c r="H138" i="49" a="1"/>
  <c r="H138" i="49" s="1"/>
  <c r="E138" i="49" a="1"/>
  <c r="E138" i="49" s="1"/>
  <c r="I138" i="49" a="1"/>
  <c r="I138" i="49" s="1"/>
  <c r="C138" i="49" a="1"/>
  <c r="C138" i="49" s="1"/>
  <c r="G138" i="49" a="1"/>
  <c r="G138" i="49" s="1"/>
  <c r="L138" i="49" a="1"/>
  <c r="L138" i="49" s="1"/>
  <c r="J138" i="49" a="1"/>
  <c r="J138" i="49" s="1"/>
  <c r="F138" i="49" a="1"/>
  <c r="F138" i="49" s="1"/>
  <c r="D138" i="49" a="1"/>
  <c r="D138" i="49" s="1"/>
  <c r="K139" i="49" l="1" a="1"/>
  <c r="K139" i="49" s="1"/>
  <c r="H139" i="49" a="1"/>
  <c r="H139" i="49" s="1"/>
  <c r="E139" i="49" a="1"/>
  <c r="E139" i="49" s="1"/>
  <c r="J139" i="49" a="1"/>
  <c r="J139" i="49" s="1"/>
  <c r="G139" i="49" a="1"/>
  <c r="G139" i="49" s="1"/>
  <c r="D139" i="49" a="1"/>
  <c r="D139" i="49" s="1"/>
  <c r="B140" i="49"/>
  <c r="L139" i="49" a="1"/>
  <c r="L139" i="49" s="1"/>
  <c r="F139" i="49" a="1"/>
  <c r="F139" i="49" s="1"/>
  <c r="I139" i="49" a="1"/>
  <c r="I139" i="49" s="1"/>
  <c r="C139" i="49" a="1"/>
  <c r="C139" i="49" s="1"/>
  <c r="B141" i="49" l="1"/>
  <c r="K140" i="49" a="1"/>
  <c r="K140" i="49" s="1"/>
  <c r="H140" i="49" a="1"/>
  <c r="H140" i="49" s="1"/>
  <c r="E140" i="49" a="1"/>
  <c r="E140" i="49" s="1"/>
  <c r="L140" i="49" a="1"/>
  <c r="L140" i="49" s="1"/>
  <c r="F140" i="49" a="1"/>
  <c r="F140" i="49" s="1"/>
  <c r="J140" i="49" a="1"/>
  <c r="J140" i="49" s="1"/>
  <c r="D140" i="49" a="1"/>
  <c r="D140" i="49" s="1"/>
  <c r="I140" i="49" a="1"/>
  <c r="I140" i="49" s="1"/>
  <c r="G140" i="49" a="1"/>
  <c r="G140" i="49" s="1"/>
  <c r="C140" i="49" a="1"/>
  <c r="C140" i="49" s="1"/>
  <c r="K141" i="49" l="1" a="1"/>
  <c r="K141" i="49" s="1"/>
  <c r="H141" i="49" a="1"/>
  <c r="H141" i="49" s="1"/>
  <c r="E141" i="49" a="1"/>
  <c r="E141" i="49" s="1"/>
  <c r="J141" i="49" a="1"/>
  <c r="J141" i="49" s="1"/>
  <c r="G141" i="49" a="1"/>
  <c r="G141" i="49" s="1"/>
  <c r="D141" i="49" a="1"/>
  <c r="D141" i="49" s="1"/>
  <c r="B142" i="49"/>
  <c r="I141" i="49" a="1"/>
  <c r="I141" i="49" s="1"/>
  <c r="C141" i="49" a="1"/>
  <c r="C141" i="49" s="1"/>
  <c r="L141" i="49" a="1"/>
  <c r="L141" i="49" s="1"/>
  <c r="F141" i="49" a="1"/>
  <c r="F141" i="49" s="1"/>
  <c r="B143" i="49" l="1"/>
  <c r="K142" i="49" a="1"/>
  <c r="K142" i="49" s="1"/>
  <c r="H142" i="49" a="1"/>
  <c r="H142" i="49" s="1"/>
  <c r="E142" i="49" a="1"/>
  <c r="E142" i="49" s="1"/>
  <c r="I142" i="49" a="1"/>
  <c r="I142" i="49" s="1"/>
  <c r="C142" i="49" a="1"/>
  <c r="C142" i="49" s="1"/>
  <c r="G142" i="49" a="1"/>
  <c r="G142" i="49" s="1"/>
  <c r="F142" i="49" a="1"/>
  <c r="F142" i="49" s="1"/>
  <c r="D142" i="49" a="1"/>
  <c r="D142" i="49" s="1"/>
  <c r="L142" i="49" a="1"/>
  <c r="L142" i="49" s="1"/>
  <c r="J142" i="49" a="1"/>
  <c r="J142" i="49" s="1"/>
  <c r="K143" i="49" l="1" a="1"/>
  <c r="K143" i="49" s="1"/>
  <c r="H143" i="49" a="1"/>
  <c r="H143" i="49" s="1"/>
  <c r="E143" i="49" a="1"/>
  <c r="E143" i="49" s="1"/>
  <c r="J143" i="49" a="1"/>
  <c r="J143" i="49" s="1"/>
  <c r="G143" i="49" a="1"/>
  <c r="G143" i="49" s="1"/>
  <c r="D143" i="49" a="1"/>
  <c r="D143" i="49" s="1"/>
  <c r="B144" i="49"/>
  <c r="L143" i="49" a="1"/>
  <c r="L143" i="49" s="1"/>
  <c r="F143" i="49" a="1"/>
  <c r="F143" i="49" s="1"/>
  <c r="I143" i="49" a="1"/>
  <c r="I143" i="49" s="1"/>
  <c r="C143" i="49" a="1"/>
  <c r="C143" i="49" s="1"/>
  <c r="B145" i="49" l="1"/>
  <c r="K144" i="49" a="1"/>
  <c r="K144" i="49" s="1"/>
  <c r="H144" i="49" a="1"/>
  <c r="H144" i="49" s="1"/>
  <c r="E144" i="49" a="1"/>
  <c r="E144" i="49" s="1"/>
  <c r="L144" i="49" a="1"/>
  <c r="L144" i="49" s="1"/>
  <c r="F144" i="49" a="1"/>
  <c r="F144" i="49" s="1"/>
  <c r="J144" i="49" a="1"/>
  <c r="J144" i="49" s="1"/>
  <c r="D144" i="49" a="1"/>
  <c r="D144" i="49" s="1"/>
  <c r="C144" i="49" a="1"/>
  <c r="C144" i="49" s="1"/>
  <c r="I144" i="49" a="1"/>
  <c r="I144" i="49" s="1"/>
  <c r="G144" i="49" a="1"/>
  <c r="G144" i="49" s="1"/>
  <c r="K145" i="49" l="1" a="1"/>
  <c r="K145" i="49" s="1"/>
  <c r="H145" i="49" a="1"/>
  <c r="H145" i="49" s="1"/>
  <c r="E145" i="49" a="1"/>
  <c r="E145" i="49" s="1"/>
  <c r="J145" i="49" a="1"/>
  <c r="J145" i="49" s="1"/>
  <c r="G145" i="49" a="1"/>
  <c r="G145" i="49" s="1"/>
  <c r="D145" i="49" a="1"/>
  <c r="D145" i="49" s="1"/>
  <c r="B146" i="49"/>
  <c r="I145" i="49" a="1"/>
  <c r="I145" i="49" s="1"/>
  <c r="C145" i="49" a="1"/>
  <c r="C145" i="49" s="1"/>
  <c r="L145" i="49" a="1"/>
  <c r="L145" i="49" s="1"/>
  <c r="F145" i="49" a="1"/>
  <c r="F145" i="49" s="1"/>
  <c r="B147" i="49" l="1"/>
  <c r="K146" i="49" a="1"/>
  <c r="K146" i="49" s="1"/>
  <c r="H146" i="49" a="1"/>
  <c r="H146" i="49" s="1"/>
  <c r="E146" i="49" a="1"/>
  <c r="E146" i="49" s="1"/>
  <c r="I146" i="49" a="1"/>
  <c r="I146" i="49" s="1"/>
  <c r="C146" i="49" a="1"/>
  <c r="C146" i="49" s="1"/>
  <c r="G146" i="49" a="1"/>
  <c r="G146" i="49" s="1"/>
  <c r="L146" i="49" a="1"/>
  <c r="L146" i="49" s="1"/>
  <c r="F146" i="49" a="1"/>
  <c r="F146" i="49" s="1"/>
  <c r="D146" i="49" a="1"/>
  <c r="D146" i="49" s="1"/>
  <c r="J146" i="49" a="1"/>
  <c r="J146" i="49" s="1"/>
  <c r="K147" i="49" l="1" a="1"/>
  <c r="K147" i="49" s="1"/>
  <c r="H147" i="49" a="1"/>
  <c r="H147" i="49" s="1"/>
  <c r="E147" i="49" a="1"/>
  <c r="E147" i="49" s="1"/>
  <c r="J147" i="49" a="1"/>
  <c r="J147" i="49" s="1"/>
  <c r="G147" i="49" a="1"/>
  <c r="G147" i="49" s="1"/>
  <c r="D147" i="49" a="1"/>
  <c r="D147" i="49" s="1"/>
  <c r="B148" i="49"/>
  <c r="L147" i="49" a="1"/>
  <c r="L147" i="49" s="1"/>
  <c r="F147" i="49" a="1"/>
  <c r="F147" i="49" s="1"/>
  <c r="I147" i="49" a="1"/>
  <c r="I147" i="49" s="1"/>
  <c r="C147" i="49" a="1"/>
  <c r="C147" i="49" s="1"/>
  <c r="B149" i="49" l="1"/>
  <c r="K148" i="49" a="1"/>
  <c r="K148" i="49" s="1"/>
  <c r="H148" i="49" a="1"/>
  <c r="H148" i="49" s="1"/>
  <c r="E148" i="49" a="1"/>
  <c r="E148" i="49" s="1"/>
  <c r="L148" i="49" a="1"/>
  <c r="L148" i="49" s="1"/>
  <c r="F148" i="49" a="1"/>
  <c r="F148" i="49" s="1"/>
  <c r="J148" i="49" a="1"/>
  <c r="J148" i="49" s="1"/>
  <c r="D148" i="49" a="1"/>
  <c r="D148" i="49" s="1"/>
  <c r="I148" i="49" a="1"/>
  <c r="I148" i="49" s="1"/>
  <c r="G148" i="49" a="1"/>
  <c r="G148" i="49" s="1"/>
  <c r="C148" i="49" a="1"/>
  <c r="C148" i="49" s="1"/>
  <c r="K149" i="49" l="1" a="1"/>
  <c r="K149" i="49" s="1"/>
  <c r="H149" i="49" a="1"/>
  <c r="H149" i="49" s="1"/>
  <c r="E149" i="49" a="1"/>
  <c r="E149" i="49" s="1"/>
  <c r="J149" i="49" a="1"/>
  <c r="J149" i="49" s="1"/>
  <c r="G149" i="49" a="1"/>
  <c r="G149" i="49" s="1"/>
  <c r="D149" i="49" a="1"/>
  <c r="D149" i="49" s="1"/>
  <c r="B150" i="49"/>
  <c r="I149" i="49" a="1"/>
  <c r="I149" i="49" s="1"/>
  <c r="C149" i="49" a="1"/>
  <c r="C149" i="49" s="1"/>
  <c r="L149" i="49" a="1"/>
  <c r="L149" i="49" s="1"/>
  <c r="F149" i="49" a="1"/>
  <c r="F149" i="49" s="1"/>
  <c r="B151" i="49" l="1"/>
  <c r="K150" i="49" a="1"/>
  <c r="K150" i="49" s="1"/>
  <c r="H150" i="49" a="1"/>
  <c r="H150" i="49" s="1"/>
  <c r="E150" i="49" a="1"/>
  <c r="E150" i="49" s="1"/>
  <c r="I150" i="49" a="1"/>
  <c r="I150" i="49" s="1"/>
  <c r="C150" i="49" a="1"/>
  <c r="C150" i="49" s="1"/>
  <c r="G150" i="49" a="1"/>
  <c r="G150" i="49" s="1"/>
  <c r="L150" i="49" a="1"/>
  <c r="L150" i="49" s="1"/>
  <c r="J150" i="49" a="1"/>
  <c r="J150" i="49" s="1"/>
  <c r="F150" i="49" a="1"/>
  <c r="F150" i="49" s="1"/>
  <c r="D150" i="49" a="1"/>
  <c r="D150" i="49" s="1"/>
  <c r="K151" i="49" l="1" a="1"/>
  <c r="K151" i="49" s="1"/>
  <c r="H151" i="49" a="1"/>
  <c r="H151" i="49" s="1"/>
  <c r="E151" i="49" a="1"/>
  <c r="E151" i="49" s="1"/>
  <c r="J151" i="49" a="1"/>
  <c r="J151" i="49" s="1"/>
  <c r="G151" i="49" a="1"/>
  <c r="G151" i="49" s="1"/>
  <c r="D151" i="49" a="1"/>
  <c r="D151" i="49" s="1"/>
  <c r="B152" i="49"/>
  <c r="L151" i="49" a="1"/>
  <c r="L151" i="49" s="1"/>
  <c r="F151" i="49" a="1"/>
  <c r="F151" i="49" s="1"/>
  <c r="I151" i="49" a="1"/>
  <c r="I151" i="49" s="1"/>
  <c r="C151" i="49" a="1"/>
  <c r="C151" i="49" s="1"/>
  <c r="B153" i="49" l="1"/>
  <c r="K152" i="49" a="1"/>
  <c r="K152" i="49" s="1"/>
  <c r="H152" i="49" a="1"/>
  <c r="H152" i="49" s="1"/>
  <c r="E152" i="49" a="1"/>
  <c r="E152" i="49" s="1"/>
  <c r="L152" i="49" a="1"/>
  <c r="L152" i="49" s="1"/>
  <c r="F152" i="49" a="1"/>
  <c r="F152" i="49" s="1"/>
  <c r="J152" i="49" a="1"/>
  <c r="J152" i="49" s="1"/>
  <c r="D152" i="49" a="1"/>
  <c r="D152" i="49" s="1"/>
  <c r="I152" i="49" a="1"/>
  <c r="I152" i="49" s="1"/>
  <c r="G152" i="49" a="1"/>
  <c r="G152" i="49" s="1"/>
  <c r="C152" i="49" a="1"/>
  <c r="C152" i="49" s="1"/>
  <c r="K153" i="49" l="1" a="1"/>
  <c r="K153" i="49" s="1"/>
  <c r="H153" i="49" a="1"/>
  <c r="H153" i="49" s="1"/>
  <c r="E153" i="49" a="1"/>
  <c r="E153" i="49" s="1"/>
  <c r="J153" i="49" a="1"/>
  <c r="J153" i="49" s="1"/>
  <c r="G153" i="49" a="1"/>
  <c r="G153" i="49" s="1"/>
  <c r="D153" i="49" a="1"/>
  <c r="D153" i="49" s="1"/>
  <c r="B154" i="49"/>
  <c r="I153" i="49" a="1"/>
  <c r="I153" i="49" s="1"/>
  <c r="C153" i="49" a="1"/>
  <c r="C153" i="49" s="1"/>
  <c r="L153" i="49" a="1"/>
  <c r="L153" i="49" s="1"/>
  <c r="F153" i="49" a="1"/>
  <c r="F153" i="49" s="1"/>
  <c r="B155" i="49" l="1"/>
  <c r="K154" i="49" a="1"/>
  <c r="K154" i="49" s="1"/>
  <c r="H154" i="49" a="1"/>
  <c r="H154" i="49" s="1"/>
  <c r="E154" i="49" a="1"/>
  <c r="E154" i="49" s="1"/>
  <c r="I154" i="49" a="1"/>
  <c r="I154" i="49" s="1"/>
  <c r="C154" i="49" a="1"/>
  <c r="C154" i="49" s="1"/>
  <c r="G154" i="49" a="1"/>
  <c r="G154" i="49" s="1"/>
  <c r="F154" i="49" a="1"/>
  <c r="F154" i="49" s="1"/>
  <c r="D154" i="49" a="1"/>
  <c r="D154" i="49" s="1"/>
  <c r="J154" i="49" a="1"/>
  <c r="J154" i="49" s="1"/>
  <c r="L154" i="49" a="1"/>
  <c r="L154" i="49" s="1"/>
  <c r="K155" i="49" l="1" a="1"/>
  <c r="K155" i="49" s="1"/>
  <c r="H155" i="49" a="1"/>
  <c r="H155" i="49" s="1"/>
  <c r="E155" i="49" a="1"/>
  <c r="E155" i="49" s="1"/>
  <c r="J155" i="49" a="1"/>
  <c r="J155" i="49" s="1"/>
  <c r="G155" i="49" a="1"/>
  <c r="G155" i="49" s="1"/>
  <c r="D155" i="49" a="1"/>
  <c r="D155" i="49" s="1"/>
  <c r="B156" i="49"/>
  <c r="L155" i="49" a="1"/>
  <c r="L155" i="49" s="1"/>
  <c r="F155" i="49" a="1"/>
  <c r="F155" i="49" s="1"/>
  <c r="I155" i="49" a="1"/>
  <c r="I155" i="49" s="1"/>
  <c r="C155" i="49" a="1"/>
  <c r="C155" i="49" s="1"/>
  <c r="B157" i="49" l="1"/>
  <c r="K156" i="49" a="1"/>
  <c r="K156" i="49" s="1"/>
  <c r="H156" i="49" a="1"/>
  <c r="H156" i="49" s="1"/>
  <c r="E156" i="49" a="1"/>
  <c r="E156" i="49" s="1"/>
  <c r="L156" i="49" a="1"/>
  <c r="L156" i="49" s="1"/>
  <c r="F156" i="49" a="1"/>
  <c r="F156" i="49" s="1"/>
  <c r="J156" i="49" a="1"/>
  <c r="J156" i="49" s="1"/>
  <c r="D156" i="49" a="1"/>
  <c r="D156" i="49" s="1"/>
  <c r="C156" i="49" a="1"/>
  <c r="C156" i="49" s="1"/>
  <c r="I156" i="49" a="1"/>
  <c r="I156" i="49" s="1"/>
  <c r="G156" i="49" a="1"/>
  <c r="G156" i="49" s="1"/>
  <c r="K157" i="49" l="1" a="1"/>
  <c r="K157" i="49" s="1"/>
  <c r="H157" i="49" a="1"/>
  <c r="H157" i="49" s="1"/>
  <c r="E157" i="49" a="1"/>
  <c r="E157" i="49" s="1"/>
  <c r="J157" i="49" a="1"/>
  <c r="J157" i="49" s="1"/>
  <c r="G157" i="49" a="1"/>
  <c r="G157" i="49" s="1"/>
  <c r="D157" i="49" a="1"/>
  <c r="D157" i="49" s="1"/>
  <c r="B158" i="49"/>
  <c r="I157" i="49" a="1"/>
  <c r="I157" i="49" s="1"/>
  <c r="C157" i="49" a="1"/>
  <c r="C157" i="49" s="1"/>
  <c r="L157" i="49" a="1"/>
  <c r="L157" i="49" s="1"/>
  <c r="F157" i="49" a="1"/>
  <c r="F157" i="49" s="1"/>
  <c r="B159" i="49" l="1"/>
  <c r="K158" i="49" a="1"/>
  <c r="K158" i="49" s="1"/>
  <c r="H158" i="49" a="1"/>
  <c r="H158" i="49" s="1"/>
  <c r="E158" i="49" a="1"/>
  <c r="E158" i="49" s="1"/>
  <c r="I158" i="49" a="1"/>
  <c r="I158" i="49" s="1"/>
  <c r="C158" i="49" a="1"/>
  <c r="C158" i="49" s="1"/>
  <c r="G158" i="49" a="1"/>
  <c r="G158" i="49" s="1"/>
  <c r="L158" i="49" a="1"/>
  <c r="L158" i="49" s="1"/>
  <c r="J158" i="49" a="1"/>
  <c r="J158" i="49" s="1"/>
  <c r="F158" i="49" a="1"/>
  <c r="F158" i="49" s="1"/>
  <c r="D158" i="49" a="1"/>
  <c r="D158" i="49" s="1"/>
  <c r="K159" i="49" l="1" a="1"/>
  <c r="K159" i="49" s="1"/>
  <c r="H159" i="49" a="1"/>
  <c r="H159" i="49" s="1"/>
  <c r="E159" i="49" a="1"/>
  <c r="E159" i="49" s="1"/>
  <c r="J159" i="49" a="1"/>
  <c r="J159" i="49" s="1"/>
  <c r="G159" i="49" a="1"/>
  <c r="G159" i="49" s="1"/>
  <c r="D159" i="49" a="1"/>
  <c r="D159" i="49" s="1"/>
  <c r="B160" i="49"/>
  <c r="L159" i="49" a="1"/>
  <c r="L159" i="49" s="1"/>
  <c r="F159" i="49" a="1"/>
  <c r="F159" i="49" s="1"/>
  <c r="I159" i="49" a="1"/>
  <c r="I159" i="49" s="1"/>
  <c r="C159" i="49" a="1"/>
  <c r="C159" i="49" s="1"/>
  <c r="B161" i="49" l="1"/>
  <c r="K160" i="49" a="1"/>
  <c r="K160" i="49" s="1"/>
  <c r="H160" i="49" a="1"/>
  <c r="H160" i="49" s="1"/>
  <c r="E160" i="49" a="1"/>
  <c r="E160" i="49" s="1"/>
  <c r="L160" i="49" a="1"/>
  <c r="L160" i="49" s="1"/>
  <c r="F160" i="49" a="1"/>
  <c r="F160" i="49" s="1"/>
  <c r="J160" i="49" a="1"/>
  <c r="J160" i="49" s="1"/>
  <c r="D160" i="49" a="1"/>
  <c r="D160" i="49" s="1"/>
  <c r="I160" i="49" a="1"/>
  <c r="I160" i="49" s="1"/>
  <c r="C160" i="49" a="1"/>
  <c r="C160" i="49" s="1"/>
  <c r="G160" i="49" a="1"/>
  <c r="G160" i="49" s="1"/>
  <c r="K161" i="49" l="1" a="1"/>
  <c r="K161" i="49" s="1"/>
  <c r="H161" i="49" a="1"/>
  <c r="H161" i="49" s="1"/>
  <c r="E161" i="49" a="1"/>
  <c r="E161" i="49" s="1"/>
  <c r="J161" i="49" a="1"/>
  <c r="J161" i="49" s="1"/>
  <c r="G161" i="49" a="1"/>
  <c r="G161" i="49" s="1"/>
  <c r="D161" i="49" a="1"/>
  <c r="D161" i="49" s="1"/>
  <c r="B162" i="49"/>
  <c r="I161" i="49" a="1"/>
  <c r="I161" i="49" s="1"/>
  <c r="C161" i="49" a="1"/>
  <c r="C161" i="49" s="1"/>
  <c r="L161" i="49" a="1"/>
  <c r="L161" i="49" s="1"/>
  <c r="F161" i="49" a="1"/>
  <c r="F161" i="49" s="1"/>
  <c r="B163" i="49" l="1"/>
  <c r="K162" i="49" a="1"/>
  <c r="K162" i="49" s="1"/>
  <c r="H162" i="49" a="1"/>
  <c r="H162" i="49" s="1"/>
  <c r="E162" i="49" a="1"/>
  <c r="E162" i="49" s="1"/>
  <c r="I162" i="49" a="1"/>
  <c r="I162" i="49" s="1"/>
  <c r="C162" i="49" a="1"/>
  <c r="C162" i="49" s="1"/>
  <c r="G162" i="49" a="1"/>
  <c r="G162" i="49" s="1"/>
  <c r="L162" i="49" a="1"/>
  <c r="L162" i="49" s="1"/>
  <c r="J162" i="49" a="1"/>
  <c r="J162" i="49" s="1"/>
  <c r="F162" i="49" a="1"/>
  <c r="F162" i="49" s="1"/>
  <c r="D162" i="49" a="1"/>
  <c r="D162" i="49" s="1"/>
  <c r="K163" i="49" l="1" a="1"/>
  <c r="K163" i="49" s="1"/>
  <c r="H163" i="49" a="1"/>
  <c r="H163" i="49" s="1"/>
  <c r="E163" i="49" a="1"/>
  <c r="E163" i="49" s="1"/>
  <c r="J163" i="49" a="1"/>
  <c r="J163" i="49" s="1"/>
  <c r="G163" i="49" a="1"/>
  <c r="G163" i="49" s="1"/>
  <c r="D163" i="49" a="1"/>
  <c r="D163" i="49" s="1"/>
  <c r="B164" i="49"/>
  <c r="L163" i="49" a="1"/>
  <c r="L163" i="49" s="1"/>
  <c r="F163" i="49" a="1"/>
  <c r="F163" i="49" s="1"/>
  <c r="I163" i="49" a="1"/>
  <c r="I163" i="49" s="1"/>
  <c r="C163" i="49" a="1"/>
  <c r="C163" i="49" s="1"/>
  <c r="B165" i="49" l="1"/>
  <c r="K164" i="49" a="1"/>
  <c r="K164" i="49" s="1"/>
  <c r="H164" i="49" a="1"/>
  <c r="H164" i="49" s="1"/>
  <c r="E164" i="49" a="1"/>
  <c r="E164" i="49" s="1"/>
  <c r="L164" i="49" a="1"/>
  <c r="L164" i="49" s="1"/>
  <c r="F164" i="49" a="1"/>
  <c r="F164" i="49" s="1"/>
  <c r="J164" i="49" a="1"/>
  <c r="J164" i="49" s="1"/>
  <c r="D164" i="49" a="1"/>
  <c r="D164" i="49" s="1"/>
  <c r="I164" i="49" a="1"/>
  <c r="I164" i="49" s="1"/>
  <c r="G164" i="49" a="1"/>
  <c r="G164" i="49" s="1"/>
  <c r="C164" i="49" a="1"/>
  <c r="C164" i="49" s="1"/>
  <c r="K165" i="49" l="1" a="1"/>
  <c r="K165" i="49" s="1"/>
  <c r="H165" i="49" a="1"/>
  <c r="H165" i="49" s="1"/>
  <c r="E165" i="49" a="1"/>
  <c r="E165" i="49" s="1"/>
  <c r="J165" i="49" a="1"/>
  <c r="J165" i="49" s="1"/>
  <c r="G165" i="49" a="1"/>
  <c r="G165" i="49" s="1"/>
  <c r="D165" i="49" a="1"/>
  <c r="D165" i="49" s="1"/>
  <c r="B166" i="49"/>
  <c r="I165" i="49" a="1"/>
  <c r="I165" i="49" s="1"/>
  <c r="C165" i="49" a="1"/>
  <c r="C165" i="49" s="1"/>
  <c r="L165" i="49" a="1"/>
  <c r="L165" i="49" s="1"/>
  <c r="F165" i="49" a="1"/>
  <c r="F165" i="49" s="1"/>
  <c r="B167" i="49" l="1"/>
  <c r="K166" i="49" a="1"/>
  <c r="K166" i="49" s="1"/>
  <c r="H166" i="49" a="1"/>
  <c r="H166" i="49" s="1"/>
  <c r="E166" i="49" a="1"/>
  <c r="E166" i="49" s="1"/>
  <c r="I166" i="49" a="1"/>
  <c r="I166" i="49" s="1"/>
  <c r="C166" i="49" a="1"/>
  <c r="C166" i="49" s="1"/>
  <c r="G166" i="49" a="1"/>
  <c r="G166" i="49" s="1"/>
  <c r="F166" i="49" a="1"/>
  <c r="F166" i="49" s="1"/>
  <c r="D166" i="49" a="1"/>
  <c r="D166" i="49" s="1"/>
  <c r="L166" i="49" a="1"/>
  <c r="L166" i="49" s="1"/>
  <c r="J166" i="49" a="1"/>
  <c r="J166" i="49" s="1"/>
  <c r="K167" i="49" l="1" a="1"/>
  <c r="K167" i="49" s="1"/>
  <c r="H167" i="49" a="1"/>
  <c r="H167" i="49" s="1"/>
  <c r="E167" i="49" a="1"/>
  <c r="E167" i="49" s="1"/>
  <c r="J167" i="49" a="1"/>
  <c r="J167" i="49" s="1"/>
  <c r="G167" i="49" a="1"/>
  <c r="G167" i="49" s="1"/>
  <c r="D167" i="49" a="1"/>
  <c r="D167" i="49" s="1"/>
  <c r="B168" i="49"/>
  <c r="L167" i="49" a="1"/>
  <c r="L167" i="49" s="1"/>
  <c r="F167" i="49" a="1"/>
  <c r="F167" i="49" s="1"/>
  <c r="I167" i="49" a="1"/>
  <c r="I167" i="49" s="1"/>
  <c r="C167" i="49" a="1"/>
  <c r="C167" i="49" s="1"/>
  <c r="B169" i="49" l="1"/>
  <c r="K168" i="49" a="1"/>
  <c r="K168" i="49" s="1"/>
  <c r="H168" i="49" a="1"/>
  <c r="H168" i="49" s="1"/>
  <c r="E168" i="49" a="1"/>
  <c r="E168" i="49" s="1"/>
  <c r="L168" i="49" a="1"/>
  <c r="L168" i="49" s="1"/>
  <c r="F168" i="49" a="1"/>
  <c r="F168" i="49" s="1"/>
  <c r="J168" i="49" a="1"/>
  <c r="J168" i="49" s="1"/>
  <c r="D168" i="49" a="1"/>
  <c r="D168" i="49" s="1"/>
  <c r="C168" i="49" a="1"/>
  <c r="C168" i="49" s="1"/>
  <c r="G168" i="49" a="1"/>
  <c r="G168" i="49" s="1"/>
  <c r="I168" i="49" a="1"/>
  <c r="I168" i="49" s="1"/>
  <c r="K169" i="49" l="1" a="1"/>
  <c r="K169" i="49" s="1"/>
  <c r="H169" i="49" a="1"/>
  <c r="H169" i="49" s="1"/>
  <c r="E169" i="49" a="1"/>
  <c r="E169" i="49" s="1"/>
  <c r="J169" i="49" a="1"/>
  <c r="J169" i="49" s="1"/>
  <c r="G169" i="49" a="1"/>
  <c r="G169" i="49" s="1"/>
  <c r="D169" i="49" a="1"/>
  <c r="D169" i="49" s="1"/>
  <c r="B170" i="49"/>
  <c r="I169" i="49" a="1"/>
  <c r="I169" i="49" s="1"/>
  <c r="C169" i="49" a="1"/>
  <c r="C169" i="49" s="1"/>
  <c r="L169" i="49" a="1"/>
  <c r="L169" i="49" s="1"/>
  <c r="F169" i="49" a="1"/>
  <c r="F169" i="49" s="1"/>
  <c r="B171" i="49" l="1"/>
  <c r="K170" i="49" a="1"/>
  <c r="K170" i="49" s="1"/>
  <c r="H170" i="49" a="1"/>
  <c r="H170" i="49" s="1"/>
  <c r="E170" i="49" a="1"/>
  <c r="E170" i="49" s="1"/>
  <c r="I170" i="49" a="1"/>
  <c r="I170" i="49" s="1"/>
  <c r="C170" i="49" a="1"/>
  <c r="C170" i="49" s="1"/>
  <c r="G170" i="49" a="1"/>
  <c r="G170" i="49" s="1"/>
  <c r="L170" i="49" a="1"/>
  <c r="L170" i="49" s="1"/>
  <c r="F170" i="49" a="1"/>
  <c r="F170" i="49" s="1"/>
  <c r="D170" i="49" a="1"/>
  <c r="D170" i="49" s="1"/>
  <c r="J170" i="49" a="1"/>
  <c r="J170" i="49" s="1"/>
  <c r="K171" i="49" l="1" a="1"/>
  <c r="K171" i="49" s="1"/>
  <c r="H171" i="49" a="1"/>
  <c r="H171" i="49" s="1"/>
  <c r="E171" i="49" a="1"/>
  <c r="E171" i="49" s="1"/>
  <c r="J171" i="49" a="1"/>
  <c r="J171" i="49" s="1"/>
  <c r="G171" i="49" a="1"/>
  <c r="G171" i="49" s="1"/>
  <c r="D171" i="49" a="1"/>
  <c r="D171" i="49" s="1"/>
  <c r="B172" i="49"/>
  <c r="L171" i="49" a="1"/>
  <c r="L171" i="49" s="1"/>
  <c r="F171" i="49" a="1"/>
  <c r="F171" i="49" s="1"/>
  <c r="I171" i="49" a="1"/>
  <c r="I171" i="49" s="1"/>
  <c r="C171" i="49" a="1"/>
  <c r="C171" i="49" s="1"/>
  <c r="B173" i="49" l="1"/>
  <c r="K172" i="49" a="1"/>
  <c r="K172" i="49" s="1"/>
  <c r="H172" i="49" a="1"/>
  <c r="H172" i="49" s="1"/>
  <c r="E172" i="49" a="1"/>
  <c r="E172" i="49" s="1"/>
  <c r="L172" i="49" a="1"/>
  <c r="L172" i="49" s="1"/>
  <c r="F172" i="49" a="1"/>
  <c r="F172" i="49" s="1"/>
  <c r="J172" i="49" a="1"/>
  <c r="J172" i="49" s="1"/>
  <c r="D172" i="49" a="1"/>
  <c r="D172" i="49" s="1"/>
  <c r="I172" i="49" a="1"/>
  <c r="I172" i="49" s="1"/>
  <c r="G172" i="49" a="1"/>
  <c r="G172" i="49" s="1"/>
  <c r="C172" i="49" a="1"/>
  <c r="C172" i="49" s="1"/>
  <c r="K173" i="49" l="1" a="1"/>
  <c r="K173" i="49" s="1"/>
  <c r="H173" i="49" a="1"/>
  <c r="H173" i="49" s="1"/>
  <c r="E173" i="49" a="1"/>
  <c r="E173" i="49" s="1"/>
  <c r="J173" i="49" a="1"/>
  <c r="J173" i="49" s="1"/>
  <c r="G173" i="49" a="1"/>
  <c r="G173" i="49" s="1"/>
  <c r="D173" i="49" a="1"/>
  <c r="D173" i="49" s="1"/>
  <c r="B174" i="49"/>
  <c r="I173" i="49" a="1"/>
  <c r="I173" i="49" s="1"/>
  <c r="C173" i="49" a="1"/>
  <c r="C173" i="49" s="1"/>
  <c r="L173" i="49" a="1"/>
  <c r="L173" i="49" s="1"/>
  <c r="F173" i="49" a="1"/>
  <c r="F173" i="49" s="1"/>
  <c r="B175" i="49" l="1"/>
  <c r="K174" i="49" a="1"/>
  <c r="K174" i="49" s="1"/>
  <c r="H174" i="49" a="1"/>
  <c r="H174" i="49" s="1"/>
  <c r="E174" i="49" a="1"/>
  <c r="E174" i="49" s="1"/>
  <c r="I174" i="49" a="1"/>
  <c r="I174" i="49" s="1"/>
  <c r="C174" i="49" a="1"/>
  <c r="C174" i="49" s="1"/>
  <c r="G174" i="49" a="1"/>
  <c r="G174" i="49" s="1"/>
  <c r="L174" i="49" a="1"/>
  <c r="L174" i="49" s="1"/>
  <c r="J174" i="49" a="1"/>
  <c r="J174" i="49" s="1"/>
  <c r="F174" i="49" a="1"/>
  <c r="F174" i="49" s="1"/>
  <c r="D174" i="49" a="1"/>
  <c r="D174" i="49" s="1"/>
  <c r="K175" i="49" l="1" a="1"/>
  <c r="K175" i="49" s="1"/>
  <c r="H175" i="49" a="1"/>
  <c r="H175" i="49" s="1"/>
  <c r="E175" i="49" a="1"/>
  <c r="E175" i="49" s="1"/>
  <c r="J175" i="49" a="1"/>
  <c r="J175" i="49" s="1"/>
  <c r="G175" i="49" a="1"/>
  <c r="G175" i="49" s="1"/>
  <c r="D175" i="49" a="1"/>
  <c r="D175" i="49" s="1"/>
  <c r="B176" i="49"/>
  <c r="L175" i="49" a="1"/>
  <c r="L175" i="49" s="1"/>
  <c r="F175" i="49" a="1"/>
  <c r="F175" i="49" s="1"/>
  <c r="I175" i="49" a="1"/>
  <c r="I175" i="49" s="1"/>
  <c r="C175" i="49" a="1"/>
  <c r="C175" i="49" s="1"/>
  <c r="B177" i="49" l="1"/>
  <c r="K176" i="49" a="1"/>
  <c r="K176" i="49" s="1"/>
  <c r="H176" i="49" a="1"/>
  <c r="H176" i="49" s="1"/>
  <c r="E176" i="49" a="1"/>
  <c r="E176" i="49" s="1"/>
  <c r="L176" i="49" a="1"/>
  <c r="L176" i="49" s="1"/>
  <c r="F176" i="49" a="1"/>
  <c r="F176" i="49" s="1"/>
  <c r="J176" i="49" a="1"/>
  <c r="J176" i="49" s="1"/>
  <c r="D176" i="49" a="1"/>
  <c r="D176" i="49" s="1"/>
  <c r="I176" i="49" a="1"/>
  <c r="I176" i="49" s="1"/>
  <c r="G176" i="49" a="1"/>
  <c r="G176" i="49" s="1"/>
  <c r="C176" i="49" a="1"/>
  <c r="C176" i="49" s="1"/>
  <c r="K177" i="49" l="1" a="1"/>
  <c r="K177" i="49" s="1"/>
  <c r="H177" i="49" a="1"/>
  <c r="H177" i="49" s="1"/>
  <c r="E177" i="49" a="1"/>
  <c r="E177" i="49" s="1"/>
  <c r="J177" i="49" a="1"/>
  <c r="J177" i="49" s="1"/>
  <c r="G177" i="49" a="1"/>
  <c r="G177" i="49" s="1"/>
  <c r="D177" i="49" a="1"/>
  <c r="D177" i="49" s="1"/>
  <c r="B178" i="49"/>
  <c r="I177" i="49" a="1"/>
  <c r="I177" i="49" s="1"/>
  <c r="C177" i="49" a="1"/>
  <c r="C177" i="49" s="1"/>
  <c r="L177" i="49" a="1"/>
  <c r="L177" i="49" s="1"/>
  <c r="F177" i="49" a="1"/>
  <c r="F177" i="49" s="1"/>
  <c r="B179" i="49" l="1"/>
  <c r="K178" i="49" a="1"/>
  <c r="K178" i="49" s="1"/>
  <c r="H178" i="49" a="1"/>
  <c r="H178" i="49" s="1"/>
  <c r="E178" i="49" a="1"/>
  <c r="E178" i="49" s="1"/>
  <c r="I178" i="49" a="1"/>
  <c r="I178" i="49" s="1"/>
  <c r="C178" i="49" a="1"/>
  <c r="C178" i="49" s="1"/>
  <c r="G178" i="49" a="1"/>
  <c r="G178" i="49" s="1"/>
  <c r="F178" i="49" a="1"/>
  <c r="F178" i="49" s="1"/>
  <c r="D178" i="49" a="1"/>
  <c r="D178" i="49" s="1"/>
  <c r="L178" i="49" a="1"/>
  <c r="L178" i="49" s="1"/>
  <c r="J178" i="49" a="1"/>
  <c r="J178" i="49" s="1"/>
  <c r="K179" i="49" l="1" a="1"/>
  <c r="K179" i="49" s="1"/>
  <c r="H179" i="49" a="1"/>
  <c r="H179" i="49" s="1"/>
  <c r="E179" i="49" a="1"/>
  <c r="E179" i="49" s="1"/>
  <c r="J179" i="49" a="1"/>
  <c r="J179" i="49" s="1"/>
  <c r="G179" i="49" a="1"/>
  <c r="G179" i="49" s="1"/>
  <c r="D179" i="49" a="1"/>
  <c r="D179" i="49" s="1"/>
  <c r="B180" i="49"/>
  <c r="L179" i="49" a="1"/>
  <c r="L179" i="49" s="1"/>
  <c r="F179" i="49" a="1"/>
  <c r="F179" i="49" s="1"/>
  <c r="I179" i="49" a="1"/>
  <c r="I179" i="49" s="1"/>
  <c r="C179" i="49" a="1"/>
  <c r="C179" i="49" s="1"/>
  <c r="B181" i="49" l="1"/>
  <c r="K180" i="49" a="1"/>
  <c r="K180" i="49" s="1"/>
  <c r="H180" i="49" a="1"/>
  <c r="H180" i="49" s="1"/>
  <c r="E180" i="49" a="1"/>
  <c r="E180" i="49" s="1"/>
  <c r="L180" i="49" a="1"/>
  <c r="L180" i="49" s="1"/>
  <c r="F180" i="49" a="1"/>
  <c r="F180" i="49" s="1"/>
  <c r="J180" i="49" a="1"/>
  <c r="J180" i="49" s="1"/>
  <c r="D180" i="49" a="1"/>
  <c r="D180" i="49" s="1"/>
  <c r="C180" i="49" a="1"/>
  <c r="C180" i="49" s="1"/>
  <c r="I180" i="49" a="1"/>
  <c r="I180" i="49" s="1"/>
  <c r="G180" i="49" a="1"/>
  <c r="G180" i="49" s="1"/>
  <c r="K181" i="49" l="1" a="1"/>
  <c r="K181" i="49" s="1"/>
  <c r="H181" i="49" a="1"/>
  <c r="H181" i="49" s="1"/>
  <c r="E181" i="49" a="1"/>
  <c r="E181" i="49" s="1"/>
  <c r="J181" i="49" a="1"/>
  <c r="J181" i="49" s="1"/>
  <c r="G181" i="49" a="1"/>
  <c r="G181" i="49" s="1"/>
  <c r="D181" i="49" a="1"/>
  <c r="D181" i="49" s="1"/>
  <c r="B182" i="49"/>
  <c r="I181" i="49" a="1"/>
  <c r="I181" i="49" s="1"/>
  <c r="C181" i="49" a="1"/>
  <c r="C181" i="49" s="1"/>
  <c r="L181" i="49" a="1"/>
  <c r="L181" i="49" s="1"/>
  <c r="F181" i="49" a="1"/>
  <c r="F181" i="49" s="1"/>
  <c r="B183" i="49" l="1"/>
  <c r="K182" i="49" a="1"/>
  <c r="K182" i="49" s="1"/>
  <c r="H182" i="49" a="1"/>
  <c r="H182" i="49" s="1"/>
  <c r="E182" i="49" a="1"/>
  <c r="E182" i="49" s="1"/>
  <c r="I182" i="49" a="1"/>
  <c r="I182" i="49" s="1"/>
  <c r="C182" i="49" a="1"/>
  <c r="C182" i="49" s="1"/>
  <c r="G182" i="49" a="1"/>
  <c r="G182" i="49" s="1"/>
  <c r="L182" i="49" a="1"/>
  <c r="L182" i="49" s="1"/>
  <c r="J182" i="49" a="1"/>
  <c r="J182" i="49" s="1"/>
  <c r="D182" i="49" a="1"/>
  <c r="D182" i="49" s="1"/>
  <c r="F182" i="49" a="1"/>
  <c r="F182" i="49" s="1"/>
  <c r="K183" i="49" l="1" a="1"/>
  <c r="K183" i="49" s="1"/>
  <c r="H183" i="49" a="1"/>
  <c r="H183" i="49" s="1"/>
  <c r="E183" i="49" a="1"/>
  <c r="E183" i="49" s="1"/>
  <c r="J183" i="49" a="1"/>
  <c r="J183" i="49" s="1"/>
  <c r="G183" i="49" a="1"/>
  <c r="G183" i="49" s="1"/>
  <c r="D183" i="49" a="1"/>
  <c r="D183" i="49" s="1"/>
  <c r="B184" i="49"/>
  <c r="L183" i="49" a="1"/>
  <c r="L183" i="49" s="1"/>
  <c r="F183" i="49" a="1"/>
  <c r="F183" i="49" s="1"/>
  <c r="I183" i="49" a="1"/>
  <c r="I183" i="49" s="1"/>
  <c r="C183" i="49" a="1"/>
  <c r="C183" i="49" s="1"/>
  <c r="B185" i="49" l="1"/>
  <c r="K184" i="49" a="1"/>
  <c r="K184" i="49" s="1"/>
  <c r="H184" i="49" a="1"/>
  <c r="H184" i="49" s="1"/>
  <c r="E184" i="49" a="1"/>
  <c r="E184" i="49" s="1"/>
  <c r="L184" i="49" a="1"/>
  <c r="L184" i="49" s="1"/>
  <c r="F184" i="49" a="1"/>
  <c r="F184" i="49" s="1"/>
  <c r="J184" i="49" a="1"/>
  <c r="J184" i="49" s="1"/>
  <c r="D184" i="49" a="1"/>
  <c r="D184" i="49" s="1"/>
  <c r="I184" i="49" a="1"/>
  <c r="I184" i="49" s="1"/>
  <c r="C184" i="49" a="1"/>
  <c r="C184" i="49" s="1"/>
  <c r="G184" i="49" a="1"/>
  <c r="G184" i="49" s="1"/>
  <c r="K185" i="49" l="1" a="1"/>
  <c r="K185" i="49" s="1"/>
  <c r="H185" i="49" a="1"/>
  <c r="H185" i="49" s="1"/>
  <c r="E185" i="49" a="1"/>
  <c r="E185" i="49" s="1"/>
  <c r="J185" i="49" a="1"/>
  <c r="J185" i="49" s="1"/>
  <c r="G185" i="49" a="1"/>
  <c r="G185" i="49" s="1"/>
  <c r="D185" i="49" a="1"/>
  <c r="D185" i="49" s="1"/>
  <c r="B186" i="49"/>
  <c r="I185" i="49" a="1"/>
  <c r="I185" i="49" s="1"/>
  <c r="C185" i="49" a="1"/>
  <c r="C185" i="49" s="1"/>
  <c r="L185" i="49" a="1"/>
  <c r="L185" i="49" s="1"/>
  <c r="F185" i="49" a="1"/>
  <c r="F185" i="49" s="1"/>
  <c r="B187" i="49" l="1"/>
  <c r="K186" i="49" a="1"/>
  <c r="K186" i="49" s="1"/>
  <c r="H186" i="49" a="1"/>
  <c r="H186" i="49" s="1"/>
  <c r="E186" i="49" a="1"/>
  <c r="E186" i="49" s="1"/>
  <c r="I186" i="49" a="1"/>
  <c r="I186" i="49" s="1"/>
  <c r="C186" i="49" a="1"/>
  <c r="C186" i="49" s="1"/>
  <c r="G186" i="49" a="1"/>
  <c r="G186" i="49" s="1"/>
  <c r="L186" i="49" a="1"/>
  <c r="L186" i="49" s="1"/>
  <c r="J186" i="49" a="1"/>
  <c r="J186" i="49" s="1"/>
  <c r="F186" i="49" a="1"/>
  <c r="F186" i="49" s="1"/>
  <c r="D186" i="49" a="1"/>
  <c r="D186" i="49" s="1"/>
  <c r="K187" i="49" l="1" a="1"/>
  <c r="K187" i="49" s="1"/>
  <c r="H187" i="49" a="1"/>
  <c r="H187" i="49" s="1"/>
  <c r="E187" i="49" a="1"/>
  <c r="E187" i="49" s="1"/>
  <c r="J187" i="49" a="1"/>
  <c r="J187" i="49" s="1"/>
  <c r="G187" i="49" a="1"/>
  <c r="G187" i="49" s="1"/>
  <c r="D187" i="49" a="1"/>
  <c r="D187" i="49" s="1"/>
  <c r="B188" i="49"/>
  <c r="L187" i="49" a="1"/>
  <c r="L187" i="49" s="1"/>
  <c r="F187" i="49" a="1"/>
  <c r="F187" i="49" s="1"/>
  <c r="I187" i="49" a="1"/>
  <c r="I187" i="49" s="1"/>
  <c r="C187" i="49" a="1"/>
  <c r="C187" i="49" s="1"/>
  <c r="B189" i="49" l="1"/>
  <c r="K188" i="49" a="1"/>
  <c r="K188" i="49" s="1"/>
  <c r="H188" i="49" a="1"/>
  <c r="H188" i="49" s="1"/>
  <c r="E188" i="49" a="1"/>
  <c r="E188" i="49" s="1"/>
  <c r="L188" i="49" a="1"/>
  <c r="L188" i="49" s="1"/>
  <c r="F188" i="49" a="1"/>
  <c r="F188" i="49" s="1"/>
  <c r="J188" i="49" a="1"/>
  <c r="J188" i="49" s="1"/>
  <c r="D188" i="49" a="1"/>
  <c r="D188" i="49" s="1"/>
  <c r="I188" i="49" a="1"/>
  <c r="I188" i="49" s="1"/>
  <c r="G188" i="49" a="1"/>
  <c r="G188" i="49" s="1"/>
  <c r="C188" i="49" a="1"/>
  <c r="C188" i="49" s="1"/>
  <c r="K189" i="49" l="1" a="1"/>
  <c r="K189" i="49" s="1"/>
  <c r="H189" i="49" a="1"/>
  <c r="H189" i="49" s="1"/>
  <c r="E189" i="49" a="1"/>
  <c r="E189" i="49" s="1"/>
  <c r="J189" i="49" a="1"/>
  <c r="J189" i="49" s="1"/>
  <c r="G189" i="49" a="1"/>
  <c r="G189" i="49" s="1"/>
  <c r="D189" i="49" a="1"/>
  <c r="D189" i="49" s="1"/>
  <c r="B190" i="49"/>
  <c r="I189" i="49" a="1"/>
  <c r="I189" i="49" s="1"/>
  <c r="C189" i="49" a="1"/>
  <c r="C189" i="49" s="1"/>
  <c r="L189" i="49" a="1"/>
  <c r="L189" i="49" s="1"/>
  <c r="F189" i="49" a="1"/>
  <c r="F189" i="49" s="1"/>
  <c r="B191" i="49" l="1"/>
  <c r="K190" i="49" a="1"/>
  <c r="K190" i="49" s="1"/>
  <c r="H190" i="49" a="1"/>
  <c r="H190" i="49" s="1"/>
  <c r="E190" i="49" a="1"/>
  <c r="E190" i="49" s="1"/>
  <c r="I190" i="49" a="1"/>
  <c r="I190" i="49" s="1"/>
  <c r="C190" i="49" a="1"/>
  <c r="C190" i="49" s="1"/>
  <c r="G190" i="49" a="1"/>
  <c r="G190" i="49" s="1"/>
  <c r="F190" i="49" a="1"/>
  <c r="F190" i="49" s="1"/>
  <c r="D190" i="49" a="1"/>
  <c r="D190" i="49" s="1"/>
  <c r="L190" i="49" a="1"/>
  <c r="L190" i="49" s="1"/>
  <c r="J190" i="49" a="1"/>
  <c r="J190" i="49" s="1"/>
  <c r="K191" i="49" l="1" a="1"/>
  <c r="K191" i="49" s="1"/>
  <c r="H191" i="49" a="1"/>
  <c r="H191" i="49" s="1"/>
  <c r="E191" i="49" a="1"/>
  <c r="E191" i="49" s="1"/>
  <c r="J191" i="49" a="1"/>
  <c r="J191" i="49" s="1"/>
  <c r="G191" i="49" a="1"/>
  <c r="G191" i="49" s="1"/>
  <c r="D191" i="49" a="1"/>
  <c r="D191" i="49" s="1"/>
  <c r="B192" i="49"/>
  <c r="L191" i="49" a="1"/>
  <c r="L191" i="49" s="1"/>
  <c r="F191" i="49" a="1"/>
  <c r="F191" i="49" s="1"/>
  <c r="I191" i="49" a="1"/>
  <c r="I191" i="49" s="1"/>
  <c r="C191" i="49" a="1"/>
  <c r="C191" i="49" s="1"/>
  <c r="B193" i="49" l="1"/>
  <c r="K192" i="49" a="1"/>
  <c r="K192" i="49" s="1"/>
  <c r="H192" i="49" a="1"/>
  <c r="H192" i="49" s="1"/>
  <c r="E192" i="49" a="1"/>
  <c r="E192" i="49" s="1"/>
  <c r="L192" i="49" a="1"/>
  <c r="L192" i="49" s="1"/>
  <c r="F192" i="49" a="1"/>
  <c r="F192" i="49" s="1"/>
  <c r="J192" i="49" a="1"/>
  <c r="J192" i="49" s="1"/>
  <c r="D192" i="49" a="1"/>
  <c r="D192" i="49" s="1"/>
  <c r="C192" i="49" a="1"/>
  <c r="C192" i="49" s="1"/>
  <c r="I192" i="49" a="1"/>
  <c r="I192" i="49" s="1"/>
  <c r="G192" i="49" a="1"/>
  <c r="G192" i="49" s="1"/>
  <c r="K193" i="49" l="1" a="1"/>
  <c r="K193" i="49" s="1"/>
  <c r="H193" i="49" a="1"/>
  <c r="H193" i="49" s="1"/>
  <c r="E193" i="49" a="1"/>
  <c r="E193" i="49" s="1"/>
  <c r="J193" i="49" a="1"/>
  <c r="J193" i="49" s="1"/>
  <c r="G193" i="49" a="1"/>
  <c r="G193" i="49" s="1"/>
  <c r="D193" i="49" a="1"/>
  <c r="D193" i="49" s="1"/>
  <c r="B194" i="49"/>
  <c r="I193" i="49" a="1"/>
  <c r="I193" i="49" s="1"/>
  <c r="C193" i="49" a="1"/>
  <c r="C193" i="49" s="1"/>
  <c r="L193" i="49" a="1"/>
  <c r="L193" i="49" s="1"/>
  <c r="F193" i="49" a="1"/>
  <c r="F193" i="49" s="1"/>
  <c r="B195" i="49" l="1"/>
  <c r="K194" i="49" a="1"/>
  <c r="K194" i="49" s="1"/>
  <c r="H194" i="49" a="1"/>
  <c r="H194" i="49" s="1"/>
  <c r="E194" i="49" a="1"/>
  <c r="E194" i="49" s="1"/>
  <c r="I194" i="49" a="1"/>
  <c r="I194" i="49" s="1"/>
  <c r="C194" i="49" a="1"/>
  <c r="C194" i="49" s="1"/>
  <c r="G194" i="49" a="1"/>
  <c r="G194" i="49" s="1"/>
  <c r="L194" i="49" a="1"/>
  <c r="L194" i="49" s="1"/>
  <c r="F194" i="49" a="1"/>
  <c r="F194" i="49" s="1"/>
  <c r="D194" i="49" a="1"/>
  <c r="D194" i="49" s="1"/>
  <c r="J194" i="49" a="1"/>
  <c r="J194" i="49" s="1"/>
  <c r="K195" i="49" l="1" a="1"/>
  <c r="K195" i="49" s="1"/>
  <c r="H195" i="49" a="1"/>
  <c r="H195" i="49" s="1"/>
  <c r="E195" i="49" a="1"/>
  <c r="E195" i="49" s="1"/>
  <c r="J195" i="49" a="1"/>
  <c r="J195" i="49" s="1"/>
  <c r="G195" i="49" a="1"/>
  <c r="G195" i="49" s="1"/>
  <c r="D195" i="49" a="1"/>
  <c r="D195" i="49" s="1"/>
  <c r="B196" i="49"/>
  <c r="L195" i="49" a="1"/>
  <c r="L195" i="49" s="1"/>
  <c r="F195" i="49" a="1"/>
  <c r="F195" i="49" s="1"/>
  <c r="I195" i="49" a="1"/>
  <c r="I195" i="49" s="1"/>
  <c r="C195" i="49" a="1"/>
  <c r="C195" i="49" s="1"/>
  <c r="B197" i="49" l="1"/>
  <c r="K196" i="49" a="1"/>
  <c r="K196" i="49" s="1"/>
  <c r="H196" i="49" a="1"/>
  <c r="H196" i="49" s="1"/>
  <c r="E196" i="49" a="1"/>
  <c r="E196" i="49" s="1"/>
  <c r="L196" i="49" a="1"/>
  <c r="L196" i="49" s="1"/>
  <c r="F196" i="49" a="1"/>
  <c r="F196" i="49" s="1"/>
  <c r="J196" i="49" a="1"/>
  <c r="J196" i="49" s="1"/>
  <c r="D196" i="49" a="1"/>
  <c r="D196" i="49" s="1"/>
  <c r="I196" i="49" a="1"/>
  <c r="I196" i="49" s="1"/>
  <c r="G196" i="49" a="1"/>
  <c r="G196" i="49" s="1"/>
  <c r="C196" i="49" a="1"/>
  <c r="C196" i="49" s="1"/>
  <c r="K197" i="49" l="1" a="1"/>
  <c r="K197" i="49" s="1"/>
  <c r="H197" i="49" a="1"/>
  <c r="H197" i="49" s="1"/>
  <c r="E197" i="49" a="1"/>
  <c r="E197" i="49" s="1"/>
  <c r="J197" i="49" a="1"/>
  <c r="J197" i="49" s="1"/>
  <c r="G197" i="49" a="1"/>
  <c r="G197" i="49" s="1"/>
  <c r="D197" i="49" a="1"/>
  <c r="D197" i="49" s="1"/>
  <c r="B198" i="49"/>
  <c r="I197" i="49" a="1"/>
  <c r="I197" i="49" s="1"/>
  <c r="C197" i="49" a="1"/>
  <c r="C197" i="49" s="1"/>
  <c r="L197" i="49" a="1"/>
  <c r="L197" i="49" s="1"/>
  <c r="F197" i="49" a="1"/>
  <c r="F197" i="49" s="1"/>
  <c r="B199" i="49" l="1"/>
  <c r="K198" i="49" a="1"/>
  <c r="K198" i="49" s="1"/>
  <c r="H198" i="49" a="1"/>
  <c r="H198" i="49" s="1"/>
  <c r="E198" i="49" a="1"/>
  <c r="E198" i="49" s="1"/>
  <c r="I198" i="49" a="1"/>
  <c r="I198" i="49" s="1"/>
  <c r="C198" i="49" a="1"/>
  <c r="C198" i="49" s="1"/>
  <c r="G198" i="49" a="1"/>
  <c r="G198" i="49" s="1"/>
  <c r="L198" i="49" a="1"/>
  <c r="L198" i="49" s="1"/>
  <c r="J198" i="49" a="1"/>
  <c r="J198" i="49" s="1"/>
  <c r="F198" i="49" a="1"/>
  <c r="F198" i="49" s="1"/>
  <c r="D198" i="49" a="1"/>
  <c r="D198" i="49" s="1"/>
  <c r="K199" i="49" l="1" a="1"/>
  <c r="K199" i="49" s="1"/>
  <c r="H199" i="49" a="1"/>
  <c r="H199" i="49" s="1"/>
  <c r="E199" i="49" a="1"/>
  <c r="E199" i="49" s="1"/>
  <c r="J199" i="49" a="1"/>
  <c r="J199" i="49" s="1"/>
  <c r="G199" i="49" a="1"/>
  <c r="G199" i="49" s="1"/>
  <c r="D199" i="49" a="1"/>
  <c r="D199" i="49" s="1"/>
  <c r="B200" i="49"/>
  <c r="L199" i="49" a="1"/>
  <c r="L199" i="49" s="1"/>
  <c r="F199" i="49" a="1"/>
  <c r="F199" i="49" s="1"/>
  <c r="I199" i="49" a="1"/>
  <c r="I199" i="49" s="1"/>
  <c r="C199" i="49" a="1"/>
  <c r="C199" i="49" s="1"/>
  <c r="B201" i="49" l="1"/>
  <c r="K200" i="49" a="1"/>
  <c r="K200" i="49" s="1"/>
  <c r="H200" i="49" a="1"/>
  <c r="H200" i="49" s="1"/>
  <c r="E200" i="49" a="1"/>
  <c r="E200" i="49" s="1"/>
  <c r="L200" i="49" a="1"/>
  <c r="L200" i="49" s="1"/>
  <c r="F200" i="49" a="1"/>
  <c r="F200" i="49" s="1"/>
  <c r="J200" i="49" a="1"/>
  <c r="J200" i="49" s="1"/>
  <c r="D200" i="49" a="1"/>
  <c r="D200" i="49" s="1"/>
  <c r="I200" i="49" a="1"/>
  <c r="I200" i="49" s="1"/>
  <c r="G200" i="49" a="1"/>
  <c r="G200" i="49" s="1"/>
  <c r="C200" i="49" a="1"/>
  <c r="C200" i="49" s="1"/>
  <c r="K201" i="49" l="1" a="1"/>
  <c r="K201" i="49" s="1"/>
  <c r="H201" i="49" a="1"/>
  <c r="H201" i="49" s="1"/>
  <c r="E201" i="49" a="1"/>
  <c r="E201" i="49" s="1"/>
  <c r="J201" i="49" a="1"/>
  <c r="J201" i="49" s="1"/>
  <c r="G201" i="49" a="1"/>
  <c r="G201" i="49" s="1"/>
  <c r="D201" i="49" a="1"/>
  <c r="D201" i="49" s="1"/>
  <c r="B202" i="49"/>
  <c r="I201" i="49" a="1"/>
  <c r="I201" i="49" s="1"/>
  <c r="C201" i="49" a="1"/>
  <c r="C201" i="49" s="1"/>
  <c r="L201" i="49" a="1"/>
  <c r="L201" i="49" s="1"/>
  <c r="F201" i="49" a="1"/>
  <c r="F201" i="49" s="1"/>
  <c r="B203" i="49" l="1"/>
  <c r="K202" i="49" a="1"/>
  <c r="K202" i="49" s="1"/>
  <c r="H202" i="49" a="1"/>
  <c r="H202" i="49" s="1"/>
  <c r="E202" i="49" a="1"/>
  <c r="E202" i="49" s="1"/>
  <c r="I202" i="49" a="1"/>
  <c r="I202" i="49" s="1"/>
  <c r="C202" i="49" a="1"/>
  <c r="C202" i="49" s="1"/>
  <c r="G202" i="49" a="1"/>
  <c r="G202" i="49" s="1"/>
  <c r="F202" i="49" a="1"/>
  <c r="F202" i="49" s="1"/>
  <c r="D202" i="49" a="1"/>
  <c r="D202" i="49" s="1"/>
  <c r="J202" i="49" a="1"/>
  <c r="J202" i="49" s="1"/>
  <c r="L202" i="49" a="1"/>
  <c r="L202" i="49" s="1"/>
  <c r="K203" i="49" l="1" a="1"/>
  <c r="K203" i="49" s="1"/>
  <c r="H203" i="49" a="1"/>
  <c r="H203" i="49" s="1"/>
  <c r="E203" i="49" a="1"/>
  <c r="E203" i="49" s="1"/>
  <c r="J203" i="49" a="1"/>
  <c r="J203" i="49" s="1"/>
  <c r="G203" i="49" a="1"/>
  <c r="G203" i="49" s="1"/>
  <c r="D203" i="49" a="1"/>
  <c r="D203" i="49" s="1"/>
  <c r="B204" i="49"/>
  <c r="L203" i="49" a="1"/>
  <c r="L203" i="49" s="1"/>
  <c r="F203" i="49" a="1"/>
  <c r="F203" i="49" s="1"/>
  <c r="I203" i="49" a="1"/>
  <c r="I203" i="49" s="1"/>
  <c r="C203" i="49" a="1"/>
  <c r="C203" i="49" s="1"/>
  <c r="B205" i="49" l="1"/>
  <c r="K204" i="49" a="1"/>
  <c r="K204" i="49" s="1"/>
  <c r="H204" i="49" a="1"/>
  <c r="H204" i="49" s="1"/>
  <c r="E204" i="49" a="1"/>
  <c r="E204" i="49" s="1"/>
  <c r="L204" i="49" a="1"/>
  <c r="L204" i="49" s="1"/>
  <c r="F204" i="49" a="1"/>
  <c r="F204" i="49" s="1"/>
  <c r="J204" i="49" a="1"/>
  <c r="J204" i="49" s="1"/>
  <c r="D204" i="49" a="1"/>
  <c r="D204" i="49" s="1"/>
  <c r="C204" i="49" a="1"/>
  <c r="C204" i="49" s="1"/>
  <c r="I204" i="49" a="1"/>
  <c r="I204" i="49" s="1"/>
  <c r="G204" i="49" a="1"/>
  <c r="G204" i="49" s="1"/>
  <c r="L205" i="49" l="1" a="1"/>
  <c r="L205" i="49" s="1"/>
  <c r="I205" i="49" a="1"/>
  <c r="I205" i="49" s="1"/>
  <c r="H205" i="49" a="1"/>
  <c r="H205" i="49" s="1"/>
  <c r="E205" i="49" a="1"/>
  <c r="E205" i="49" s="1"/>
  <c r="G205" i="49" a="1"/>
  <c r="G205" i="49" s="1"/>
  <c r="D205" i="49" a="1"/>
  <c r="D205" i="49" s="1"/>
  <c r="J205" i="49" a="1"/>
  <c r="J205" i="49" s="1"/>
  <c r="C205" i="49" a="1"/>
  <c r="C205" i="49" s="1"/>
  <c r="F205" i="49" a="1"/>
  <c r="F205" i="49" s="1"/>
  <c r="B206" i="49"/>
  <c r="K205" i="49" a="1"/>
  <c r="K205" i="49" s="1"/>
  <c r="L206" i="49" l="1" a="1"/>
  <c r="L206" i="49" s="1"/>
  <c r="E206" i="49" a="1"/>
  <c r="E206" i="49" s="1"/>
  <c r="K206" i="49" a="1"/>
  <c r="K206" i="49" s="1"/>
  <c r="G206" i="49" a="1"/>
  <c r="G206" i="49" s="1"/>
  <c r="J206" i="49" a="1"/>
  <c r="J206" i="49" s="1"/>
  <c r="C206" i="49" a="1"/>
  <c r="C206" i="49" s="1"/>
  <c r="F206" i="49" a="1"/>
  <c r="F206" i="49" s="1"/>
  <c r="D206" i="49" a="1"/>
  <c r="D206" i="49" s="1"/>
  <c r="I206" i="49" a="1"/>
  <c r="I206" i="49" s="1"/>
  <c r="B207" i="49"/>
  <c r="H206" i="49" a="1"/>
  <c r="H206" i="49" s="1"/>
  <c r="L207" i="49" l="1" a="1"/>
  <c r="L207" i="49" s="1"/>
  <c r="I207" i="49" a="1"/>
  <c r="I207" i="49" s="1"/>
  <c r="F207" i="49" a="1"/>
  <c r="F207" i="49" s="1"/>
  <c r="C207" i="49" a="1"/>
  <c r="C207" i="49" s="1"/>
  <c r="B208" i="49"/>
  <c r="E207" i="49" a="1"/>
  <c r="E207" i="49" s="1"/>
  <c r="K207" i="49" a="1"/>
  <c r="K207" i="49" s="1"/>
  <c r="D207" i="49" a="1"/>
  <c r="D207" i="49" s="1"/>
  <c r="G207" i="49" a="1"/>
  <c r="G207" i="49" s="1"/>
  <c r="J207" i="49" a="1"/>
  <c r="J207" i="49" s="1"/>
  <c r="H207" i="49" a="1"/>
  <c r="H207" i="49" s="1"/>
  <c r="B209" i="49" l="1"/>
  <c r="I208" i="49" a="1"/>
  <c r="I208" i="49" s="1"/>
  <c r="H208" i="49" a="1"/>
  <c r="H208" i="49" s="1"/>
  <c r="D208" i="49" a="1"/>
  <c r="D208" i="49" s="1"/>
  <c r="K208" i="49" a="1"/>
  <c r="K208" i="49" s="1"/>
  <c r="G208" i="49" a="1"/>
  <c r="G208" i="49" s="1"/>
  <c r="L208" i="49" a="1"/>
  <c r="L208" i="49" s="1"/>
  <c r="E208" i="49" a="1"/>
  <c r="E208" i="49" s="1"/>
  <c r="J208" i="49" a="1"/>
  <c r="J208" i="49" s="1"/>
  <c r="C208" i="49" a="1"/>
  <c r="C208" i="49" s="1"/>
  <c r="F208" i="49" a="1"/>
  <c r="F208" i="49" s="1"/>
  <c r="L209" i="49" l="1" a="1"/>
  <c r="L209" i="49" s="1"/>
  <c r="I209" i="49" a="1"/>
  <c r="I209" i="49" s="1"/>
  <c r="F209" i="49" a="1"/>
  <c r="F209" i="49" s="1"/>
  <c r="C209" i="49" a="1"/>
  <c r="C209" i="49" s="1"/>
  <c r="H209" i="49" a="1"/>
  <c r="H209" i="49" s="1"/>
  <c r="K209" i="49" a="1"/>
  <c r="K209" i="49" s="1"/>
  <c r="D209" i="49" a="1"/>
  <c r="D209" i="49" s="1"/>
  <c r="G209" i="49" a="1"/>
  <c r="G209" i="49" s="1"/>
  <c r="B210" i="49"/>
  <c r="J209" i="49" a="1"/>
  <c r="J209" i="49" s="1"/>
  <c r="E209" i="49" a="1"/>
  <c r="E209" i="49" s="1"/>
  <c r="F210" i="49" l="1" a="1"/>
  <c r="F210" i="49" s="1"/>
  <c r="L210" i="49" a="1"/>
  <c r="L210" i="49" s="1"/>
  <c r="E210" i="49" a="1"/>
  <c r="E210" i="49" s="1"/>
  <c r="H210" i="49" a="1"/>
  <c r="H210" i="49" s="1"/>
  <c r="D210" i="49" a="1"/>
  <c r="D210" i="49" s="1"/>
  <c r="G210" i="49" a="1"/>
  <c r="G210" i="49" s="1"/>
  <c r="B211" i="49"/>
  <c r="K210" i="49" a="1"/>
  <c r="K210" i="49" s="1"/>
  <c r="J210" i="49" a="1"/>
  <c r="J210" i="49" s="1"/>
  <c r="C210" i="49" a="1"/>
  <c r="C210" i="49" s="1"/>
  <c r="I210" i="49" a="1"/>
  <c r="I210" i="49" s="1"/>
  <c r="L211" i="49" l="1" a="1"/>
  <c r="L211" i="49" s="1"/>
  <c r="I211" i="49" a="1"/>
  <c r="I211" i="49" s="1"/>
  <c r="F211" i="49" a="1"/>
  <c r="F211" i="49" s="1"/>
  <c r="C211" i="49" a="1"/>
  <c r="C211" i="49" s="1"/>
  <c r="J211" i="49" a="1"/>
  <c r="J211" i="49" s="1"/>
  <c r="B212" i="49"/>
  <c r="E211" i="49" a="1"/>
  <c r="E211" i="49" s="1"/>
  <c r="H211" i="49" a="1"/>
  <c r="H211" i="49" s="1"/>
  <c r="K211" i="49" a="1"/>
  <c r="K211" i="49" s="1"/>
  <c r="D211" i="49" a="1"/>
  <c r="D211" i="49" s="1"/>
  <c r="G211" i="49" a="1"/>
  <c r="G211" i="49" s="1"/>
  <c r="J212" i="49" l="1" a="1"/>
  <c r="J212" i="49" s="1"/>
  <c r="G212" i="49" a="1"/>
  <c r="G212" i="49" s="1"/>
  <c r="D212" i="49" a="1"/>
  <c r="D212" i="49" s="1"/>
  <c r="L212" i="49" a="1"/>
  <c r="L212" i="49" s="1"/>
  <c r="H212" i="49" a="1"/>
  <c r="H212" i="49" s="1"/>
  <c r="C212" i="49" a="1"/>
  <c r="C212" i="49" s="1"/>
  <c r="K212" i="49" a="1"/>
  <c r="K212" i="49" s="1"/>
  <c r="F212" i="49" a="1"/>
  <c r="F212" i="49" s="1"/>
  <c r="I212" i="49" a="1"/>
  <c r="I212" i="49" s="1"/>
  <c r="E212" i="49" a="1"/>
  <c r="E212" i="49" s="1"/>
  <c r="B213" i="49"/>
  <c r="L213" i="49" l="1" a="1"/>
  <c r="L213" i="49" s="1"/>
  <c r="I213" i="49" a="1"/>
  <c r="I213" i="49" s="1"/>
  <c r="F213" i="49" a="1"/>
  <c r="F213" i="49" s="1"/>
  <c r="C213" i="49" a="1"/>
  <c r="C213" i="49" s="1"/>
  <c r="H213" i="49" a="1"/>
  <c r="H213" i="49" s="1"/>
  <c r="D213" i="49" a="1"/>
  <c r="D213" i="49" s="1"/>
  <c r="E213" i="49" a="1"/>
  <c r="E213" i="49" s="1"/>
  <c r="B214" i="49"/>
  <c r="K213" i="49" a="1"/>
  <c r="K213" i="49" s="1"/>
  <c r="J213" i="49" a="1"/>
  <c r="J213" i="49" s="1"/>
  <c r="G213" i="49" a="1"/>
  <c r="G213" i="49" s="1"/>
  <c r="J214" i="49" l="1" a="1"/>
  <c r="J214" i="49" s="1"/>
  <c r="G214" i="49" a="1"/>
  <c r="G214" i="49" s="1"/>
  <c r="D214" i="49" a="1"/>
  <c r="D214" i="49" s="1"/>
  <c r="I214" i="49" a="1"/>
  <c r="I214" i="49" s="1"/>
  <c r="E214" i="49" a="1"/>
  <c r="E214" i="49" s="1"/>
  <c r="L214" i="49" a="1"/>
  <c r="L214" i="49" s="1"/>
  <c r="H214" i="49" a="1"/>
  <c r="H214" i="49" s="1"/>
  <c r="C214" i="49" a="1"/>
  <c r="C214" i="49" s="1"/>
  <c r="F214" i="49" a="1"/>
  <c r="F214" i="49" s="1"/>
  <c r="B215" i="49"/>
  <c r="K214" i="49" a="1"/>
  <c r="K214" i="49" s="1"/>
  <c r="L215" i="49" l="1" a="1"/>
  <c r="L215" i="49" s="1"/>
  <c r="I215" i="49" a="1"/>
  <c r="I215" i="49" s="1"/>
  <c r="F215" i="49" a="1"/>
  <c r="F215" i="49" s="1"/>
  <c r="C215" i="49" a="1"/>
  <c r="C215" i="49" s="1"/>
  <c r="B216" i="49"/>
  <c r="J215" i="49" a="1"/>
  <c r="J215" i="49" s="1"/>
  <c r="E215" i="49" a="1"/>
  <c r="E215" i="49" s="1"/>
  <c r="K215" i="49" a="1"/>
  <c r="K215" i="49" s="1"/>
  <c r="H215" i="49" a="1"/>
  <c r="H215" i="49" s="1"/>
  <c r="G215" i="49" a="1"/>
  <c r="G215" i="49" s="1"/>
  <c r="D215" i="49" a="1"/>
  <c r="D215" i="49" s="1"/>
  <c r="J216" i="49" l="1" a="1"/>
  <c r="J216" i="49" s="1"/>
  <c r="G216" i="49" a="1"/>
  <c r="G216" i="49" s="1"/>
  <c r="D216" i="49" a="1"/>
  <c r="D216" i="49" s="1"/>
  <c r="B217" i="49"/>
  <c r="E216" i="49" a="1"/>
  <c r="E216" i="49" s="1"/>
  <c r="K216" i="49" a="1"/>
  <c r="K216" i="49" s="1"/>
  <c r="C216" i="49" a="1"/>
  <c r="C216" i="49" s="1"/>
  <c r="L216" i="49" a="1"/>
  <c r="L216" i="49" s="1"/>
  <c r="I216" i="49" a="1"/>
  <c r="I216" i="49" s="1"/>
  <c r="H216" i="49" a="1"/>
  <c r="H216" i="49" s="1"/>
  <c r="F216" i="49" a="1"/>
  <c r="F216" i="49" s="1"/>
  <c r="L217" i="49" l="1" a="1"/>
  <c r="L217" i="49" s="1"/>
  <c r="I217" i="49" a="1"/>
  <c r="I217" i="49" s="1"/>
  <c r="F217" i="49" a="1"/>
  <c r="F217" i="49" s="1"/>
  <c r="C217" i="49" a="1"/>
  <c r="C217" i="49" s="1"/>
  <c r="H217" i="49" a="1"/>
  <c r="H217" i="49" s="1"/>
  <c r="D217" i="49" a="1"/>
  <c r="D217" i="49" s="1"/>
  <c r="J217" i="49" a="1"/>
  <c r="J217" i="49" s="1"/>
  <c r="G217" i="49" a="1"/>
  <c r="G217" i="49" s="1"/>
  <c r="B218" i="49"/>
  <c r="E217" i="49" a="1"/>
  <c r="E217" i="49" s="1"/>
  <c r="K217" i="49" a="1"/>
  <c r="K217" i="49" s="1"/>
  <c r="J218" i="49" l="1" a="1"/>
  <c r="J218" i="49" s="1"/>
  <c r="G218" i="49" a="1"/>
  <c r="G218" i="49" s="1"/>
  <c r="D218" i="49" a="1"/>
  <c r="D218" i="49" s="1"/>
  <c r="I218" i="49" a="1"/>
  <c r="I218" i="49" s="1"/>
  <c r="L218" i="49" a="1"/>
  <c r="L218" i="49" s="1"/>
  <c r="C218" i="49" a="1"/>
  <c r="C218" i="49" s="1"/>
  <c r="H218" i="49" a="1"/>
  <c r="H218" i="49" s="1"/>
  <c r="E218" i="49" a="1"/>
  <c r="E218" i="49" s="1"/>
  <c r="B219" i="49"/>
  <c r="K218" i="49" a="1"/>
  <c r="K218" i="49" s="1"/>
  <c r="F218" i="49" a="1"/>
  <c r="F218" i="49" s="1"/>
  <c r="L219" i="49" l="1" a="1"/>
  <c r="L219" i="49" s="1"/>
  <c r="I219" i="49" a="1"/>
  <c r="I219" i="49" s="1"/>
  <c r="F219" i="49" a="1"/>
  <c r="F219" i="49" s="1"/>
  <c r="C219" i="49" a="1"/>
  <c r="C219" i="49" s="1"/>
  <c r="J219" i="49" a="1"/>
  <c r="J219" i="49" s="1"/>
  <c r="E219" i="49" a="1"/>
  <c r="E219" i="49" s="1"/>
  <c r="D219" i="49" a="1"/>
  <c r="D219" i="49" s="1"/>
  <c r="B220" i="49"/>
  <c r="K219" i="49" a="1"/>
  <c r="K219" i="49" s="1"/>
  <c r="G219" i="49" a="1"/>
  <c r="G219" i="49" s="1"/>
  <c r="H219" i="49" a="1"/>
  <c r="H219" i="49" s="1"/>
  <c r="J220" i="49" l="1" a="1"/>
  <c r="J220" i="49" s="1"/>
  <c r="G220" i="49" a="1"/>
  <c r="G220" i="49" s="1"/>
  <c r="D220" i="49" a="1"/>
  <c r="D220" i="49" s="1"/>
  <c r="B221" i="49"/>
  <c r="E220" i="49" a="1"/>
  <c r="E220" i="49" s="1"/>
  <c r="K220" i="49" a="1"/>
  <c r="K220" i="49" s="1"/>
  <c r="C220" i="49" a="1"/>
  <c r="C220" i="49" s="1"/>
  <c r="H220" i="49" a="1"/>
  <c r="H220" i="49" s="1"/>
  <c r="L220" i="49" a="1"/>
  <c r="L220" i="49" s="1"/>
  <c r="I220" i="49" a="1"/>
  <c r="I220" i="49" s="1"/>
  <c r="F220" i="49" a="1"/>
  <c r="F220" i="49" s="1"/>
  <c r="L221" i="49" l="1" a="1"/>
  <c r="L221" i="49" s="1"/>
  <c r="I221" i="49" a="1"/>
  <c r="I221" i="49" s="1"/>
  <c r="F221" i="49" a="1"/>
  <c r="F221" i="49" s="1"/>
  <c r="C221" i="49" a="1"/>
  <c r="C221" i="49" s="1"/>
  <c r="K221" i="49" a="1"/>
  <c r="K221" i="49" s="1"/>
  <c r="G221" i="49" a="1"/>
  <c r="G221" i="49" s="1"/>
  <c r="J221" i="49" a="1"/>
  <c r="J221" i="49" s="1"/>
  <c r="D221" i="49" a="1"/>
  <c r="D221" i="49" s="1"/>
  <c r="B222" i="49"/>
  <c r="H221" i="49" a="1"/>
  <c r="H221" i="49" s="1"/>
  <c r="E221" i="49" a="1"/>
  <c r="E221" i="49" s="1"/>
  <c r="J222" i="49" l="1" a="1"/>
  <c r="J222" i="49" s="1"/>
  <c r="G222" i="49" a="1"/>
  <c r="G222" i="49" s="1"/>
  <c r="D222" i="49" a="1"/>
  <c r="D222" i="49" s="1"/>
  <c r="K222" i="49" a="1"/>
  <c r="K222" i="49" s="1"/>
  <c r="E222" i="49" a="1"/>
  <c r="E222" i="49" s="1"/>
  <c r="B223" i="49"/>
  <c r="L222" i="49" a="1"/>
  <c r="L222" i="49" s="1"/>
  <c r="F222" i="49" a="1"/>
  <c r="F222" i="49" s="1"/>
  <c r="I222" i="49" a="1"/>
  <c r="I222" i="49" s="1"/>
  <c r="C222" i="49" a="1"/>
  <c r="C222" i="49" s="1"/>
  <c r="H222" i="49" a="1"/>
  <c r="H222" i="49" s="1"/>
  <c r="L223" i="49" l="1" a="1"/>
  <c r="L223" i="49" s="1"/>
  <c r="I223" i="49" a="1"/>
  <c r="I223" i="49" s="1"/>
  <c r="F223" i="49" a="1"/>
  <c r="F223" i="49" s="1"/>
  <c r="C223" i="49" a="1"/>
  <c r="C223" i="49" s="1"/>
  <c r="H223" i="49" a="1"/>
  <c r="H223" i="49" s="1"/>
  <c r="D223" i="49" a="1"/>
  <c r="D223" i="49" s="1"/>
  <c r="E223" i="49" a="1"/>
  <c r="E223" i="49" s="1"/>
  <c r="K223" i="49" a="1"/>
  <c r="K223" i="49" s="1"/>
  <c r="G223" i="49" a="1"/>
  <c r="G223" i="49" s="1"/>
  <c r="B224" i="49"/>
  <c r="J223" i="49" a="1"/>
  <c r="J223" i="49" s="1"/>
  <c r="J224" i="49" l="1" a="1"/>
  <c r="J224" i="49" s="1"/>
  <c r="G224" i="49" a="1"/>
  <c r="G224" i="49" s="1"/>
  <c r="D224" i="49" a="1"/>
  <c r="D224" i="49" s="1"/>
  <c r="K224" i="49" a="1"/>
  <c r="K224" i="49" s="1"/>
  <c r="H224" i="49" a="1"/>
  <c r="H224" i="49" s="1"/>
  <c r="L224" i="49" a="1"/>
  <c r="L224" i="49" s="1"/>
  <c r="E224" i="49" a="1"/>
  <c r="E224" i="49" s="1"/>
  <c r="I224" i="49" a="1"/>
  <c r="I224" i="49" s="1"/>
  <c r="F224" i="49" a="1"/>
  <c r="F224" i="49" s="1"/>
  <c r="C224" i="49" a="1"/>
  <c r="C224" i="49" s="1"/>
  <c r="B225" i="49"/>
  <c r="L225" i="49" l="1" a="1"/>
  <c r="L225" i="49" s="1"/>
  <c r="I225" i="49" a="1"/>
  <c r="I225" i="49" s="1"/>
  <c r="F225" i="49" a="1"/>
  <c r="F225" i="49" s="1"/>
  <c r="C225" i="49" a="1"/>
  <c r="C225" i="49" s="1"/>
  <c r="J225" i="49" a="1"/>
  <c r="J225" i="49" s="1"/>
  <c r="E225" i="49" a="1"/>
  <c r="E225" i="49" s="1"/>
  <c r="K225" i="49" a="1"/>
  <c r="K225" i="49" s="1"/>
  <c r="G225" i="49" a="1"/>
  <c r="G225" i="49" s="1"/>
  <c r="B226" i="49"/>
  <c r="H225" i="49" a="1"/>
  <c r="H225" i="49" s="1"/>
  <c r="D225" i="49" a="1"/>
  <c r="D225" i="49" s="1"/>
  <c r="J226" i="49" l="1" a="1"/>
  <c r="J226" i="49" s="1"/>
  <c r="G226" i="49" a="1"/>
  <c r="G226" i="49" s="1"/>
  <c r="D226" i="49" a="1"/>
  <c r="D226" i="49" s="1"/>
  <c r="B227" i="49"/>
  <c r="L226" i="49" a="1"/>
  <c r="L226" i="49" s="1"/>
  <c r="F226" i="49" a="1"/>
  <c r="F226" i="49" s="1"/>
  <c r="C226" i="49" a="1"/>
  <c r="C226" i="49" s="1"/>
  <c r="I226" i="49" a="1"/>
  <c r="I226" i="49" s="1"/>
  <c r="K226" i="49" a="1"/>
  <c r="K226" i="49" s="1"/>
  <c r="H226" i="49" a="1"/>
  <c r="H226" i="49" s="1"/>
  <c r="E226" i="49" a="1"/>
  <c r="E226" i="49" s="1"/>
  <c r="L227" i="49" l="1" a="1"/>
  <c r="L227" i="49" s="1"/>
  <c r="I227" i="49" a="1"/>
  <c r="I227" i="49" s="1"/>
  <c r="F227" i="49" a="1"/>
  <c r="F227" i="49" s="1"/>
  <c r="C227" i="49" a="1"/>
  <c r="C227" i="49" s="1"/>
  <c r="K227" i="49" a="1"/>
  <c r="K227" i="49" s="1"/>
  <c r="G227" i="49" a="1"/>
  <c r="G227" i="49" s="1"/>
  <c r="H227" i="49" a="1"/>
  <c r="H227" i="49" s="1"/>
  <c r="E227" i="49" a="1"/>
  <c r="E227" i="49" s="1"/>
  <c r="B228" i="49"/>
  <c r="J227" i="49" a="1"/>
  <c r="J227" i="49" s="1"/>
  <c r="D227" i="49" a="1"/>
  <c r="D227" i="49" s="1"/>
  <c r="J228" i="49" l="1" a="1"/>
  <c r="J228" i="49" s="1"/>
  <c r="G228" i="49" a="1"/>
  <c r="G228" i="49" s="1"/>
  <c r="D228" i="49" a="1"/>
  <c r="D228" i="49" s="1"/>
  <c r="I228" i="49" a="1"/>
  <c r="I228" i="49" s="1"/>
  <c r="E228" i="49" a="1"/>
  <c r="E228" i="49" s="1"/>
  <c r="L228" i="49" a="1"/>
  <c r="L228" i="49" s="1"/>
  <c r="K228" i="49" a="1"/>
  <c r="K228" i="49" s="1"/>
  <c r="C228" i="49" a="1"/>
  <c r="C228" i="49" s="1"/>
  <c r="B229" i="49"/>
  <c r="H228" i="49" a="1"/>
  <c r="H228" i="49" s="1"/>
  <c r="F228" i="49" a="1"/>
  <c r="F228" i="49" s="1"/>
  <c r="L229" i="49" l="1" a="1"/>
  <c r="L229" i="49" s="1"/>
  <c r="I229" i="49" a="1"/>
  <c r="I229" i="49" s="1"/>
  <c r="F229" i="49" a="1"/>
  <c r="F229" i="49" s="1"/>
  <c r="C229" i="49" a="1"/>
  <c r="C229" i="49" s="1"/>
  <c r="J229" i="49" a="1"/>
  <c r="J229" i="49" s="1"/>
  <c r="E229" i="49" a="1"/>
  <c r="E229" i="49" s="1"/>
  <c r="H229" i="49" a="1"/>
  <c r="H229" i="49" s="1"/>
  <c r="D229" i="49" a="1"/>
  <c r="D229" i="49" s="1"/>
  <c r="B230" i="49"/>
  <c r="G229" i="49" a="1"/>
  <c r="G229" i="49" s="1"/>
  <c r="K229" i="49" a="1"/>
  <c r="K229" i="49" s="1"/>
  <c r="J230" i="49" l="1" a="1"/>
  <c r="J230" i="49" s="1"/>
  <c r="G230" i="49" a="1"/>
  <c r="G230" i="49" s="1"/>
  <c r="D230" i="49" a="1"/>
  <c r="D230" i="49" s="1"/>
  <c r="B231" i="49"/>
  <c r="K230" i="49" a="1"/>
  <c r="K230" i="49" s="1"/>
  <c r="F230" i="49" a="1"/>
  <c r="F230" i="49" s="1"/>
  <c r="I230" i="49" a="1"/>
  <c r="I230" i="49" s="1"/>
  <c r="H230" i="49" a="1"/>
  <c r="H230" i="49" s="1"/>
  <c r="E230" i="49" a="1"/>
  <c r="E230" i="49" s="1"/>
  <c r="C230" i="49" a="1"/>
  <c r="C230" i="49" s="1"/>
  <c r="L230" i="49" a="1"/>
  <c r="L230" i="49" s="1"/>
  <c r="L231" i="49" l="1" a="1"/>
  <c r="L231" i="49" s="1"/>
  <c r="I231" i="49" a="1"/>
  <c r="I231" i="49" s="1"/>
  <c r="F231" i="49" a="1"/>
  <c r="F231" i="49" s="1"/>
  <c r="C231" i="49" a="1"/>
  <c r="C231" i="49" s="1"/>
  <c r="K231" i="49" a="1"/>
  <c r="K231" i="49" s="1"/>
  <c r="G231" i="49" a="1"/>
  <c r="G231" i="49" s="1"/>
  <c r="J231" i="49" a="1"/>
  <c r="J231" i="49" s="1"/>
  <c r="E231" i="49" a="1"/>
  <c r="E231" i="49" s="1"/>
  <c r="D231" i="49" a="1"/>
  <c r="D231" i="49" s="1"/>
  <c r="B232" i="49"/>
  <c r="H231" i="49" a="1"/>
  <c r="H231" i="49" s="1"/>
  <c r="J232" i="49" l="1" a="1"/>
  <c r="J232" i="49" s="1"/>
  <c r="G232" i="49" a="1"/>
  <c r="G232" i="49" s="1"/>
  <c r="D232" i="49" a="1"/>
  <c r="D232" i="49" s="1"/>
  <c r="B233" i="49"/>
  <c r="L232" i="49" a="1"/>
  <c r="L232" i="49" s="1"/>
  <c r="H232" i="49" a="1"/>
  <c r="H232" i="49" s="1"/>
  <c r="C232" i="49" a="1"/>
  <c r="C232" i="49" s="1"/>
  <c r="F232" i="49" a="1"/>
  <c r="F232" i="49" s="1"/>
  <c r="E232" i="49" a="1"/>
  <c r="E232" i="49" s="1"/>
  <c r="K232" i="49" a="1"/>
  <c r="K232" i="49" s="1"/>
  <c r="I232" i="49" a="1"/>
  <c r="I232" i="49" s="1"/>
  <c r="L233" i="49" l="1" a="1"/>
  <c r="L233" i="49" s="1"/>
  <c r="I233" i="49" a="1"/>
  <c r="I233" i="49" s="1"/>
  <c r="F233" i="49" a="1"/>
  <c r="F233" i="49" s="1"/>
  <c r="C233" i="49" a="1"/>
  <c r="C233" i="49" s="1"/>
  <c r="H233" i="49" a="1"/>
  <c r="H233" i="49" s="1"/>
  <c r="D233" i="49" a="1"/>
  <c r="D233" i="49" s="1"/>
  <c r="K233" i="49" a="1"/>
  <c r="K233" i="49" s="1"/>
  <c r="G233" i="49" a="1"/>
  <c r="G233" i="49" s="1"/>
  <c r="B234" i="49"/>
  <c r="J233" i="49" a="1"/>
  <c r="J233" i="49" s="1"/>
  <c r="E233" i="49" a="1"/>
  <c r="E233" i="49" s="1"/>
  <c r="J234" i="49" l="1" a="1"/>
  <c r="J234" i="49" s="1"/>
  <c r="G234" i="49" a="1"/>
  <c r="G234" i="49" s="1"/>
  <c r="D234" i="49" a="1"/>
  <c r="D234" i="49" s="1"/>
  <c r="I234" i="49" a="1"/>
  <c r="I234" i="49" s="1"/>
  <c r="E234" i="49" a="1"/>
  <c r="E234" i="49" s="1"/>
  <c r="L234" i="49" a="1"/>
  <c r="L234" i="49" s="1"/>
  <c r="C234" i="49" a="1"/>
  <c r="C234" i="49" s="1"/>
  <c r="K234" i="49" a="1"/>
  <c r="K234" i="49" s="1"/>
  <c r="H234" i="49" a="1"/>
  <c r="H234" i="49" s="1"/>
  <c r="B235" i="49"/>
  <c r="F234" i="49" a="1"/>
  <c r="F234" i="49" s="1"/>
  <c r="L235" i="49" l="1" a="1"/>
  <c r="L235" i="49" s="1"/>
  <c r="I235" i="49" a="1"/>
  <c r="I235" i="49" s="1"/>
  <c r="F235" i="49" a="1"/>
  <c r="F235" i="49" s="1"/>
  <c r="C235" i="49" a="1"/>
  <c r="C235" i="49" s="1"/>
  <c r="J235" i="49" a="1"/>
  <c r="J235" i="49" s="1"/>
  <c r="E235" i="49" a="1"/>
  <c r="E235" i="49" s="1"/>
  <c r="H235" i="49" a="1"/>
  <c r="H235" i="49" s="1"/>
  <c r="D235" i="49" a="1"/>
  <c r="D235" i="49" s="1"/>
  <c r="B236" i="49"/>
  <c r="G235" i="49" a="1"/>
  <c r="G235" i="49" s="1"/>
  <c r="K235" i="49" a="1"/>
  <c r="K235" i="49" s="1"/>
  <c r="J236" i="49" l="1" a="1"/>
  <c r="J236" i="49" s="1"/>
  <c r="G236" i="49" a="1"/>
  <c r="G236" i="49" s="1"/>
  <c r="D236" i="49" a="1"/>
  <c r="D236" i="49" s="1"/>
  <c r="B237" i="49"/>
  <c r="K236" i="49" a="1"/>
  <c r="K236" i="49" s="1"/>
  <c r="F236" i="49" a="1"/>
  <c r="F236" i="49" s="1"/>
  <c r="I236" i="49" a="1"/>
  <c r="I236" i="49" s="1"/>
  <c r="H236" i="49" a="1"/>
  <c r="H236" i="49" s="1"/>
  <c r="E236" i="49" a="1"/>
  <c r="E236" i="49" s="1"/>
  <c r="L236" i="49" a="1"/>
  <c r="L236" i="49" s="1"/>
  <c r="C236" i="49" a="1"/>
  <c r="C236" i="49" s="1"/>
  <c r="L237" i="49" l="1" a="1"/>
  <c r="L237" i="49" s="1"/>
  <c r="I237" i="49" a="1"/>
  <c r="I237" i="49" s="1"/>
  <c r="F237" i="49" a="1"/>
  <c r="F237" i="49" s="1"/>
  <c r="C237" i="49" a="1"/>
  <c r="C237" i="49" s="1"/>
  <c r="K237" i="49" a="1"/>
  <c r="K237" i="49" s="1"/>
  <c r="G237" i="49" a="1"/>
  <c r="G237" i="49" s="1"/>
  <c r="J237" i="49" a="1"/>
  <c r="J237" i="49" s="1"/>
  <c r="E237" i="49" a="1"/>
  <c r="E237" i="49" s="1"/>
  <c r="D237" i="49" a="1"/>
  <c r="D237" i="49" s="1"/>
  <c r="B238" i="49"/>
  <c r="H237" i="49" a="1"/>
  <c r="H237" i="49" s="1"/>
  <c r="J238" i="49" l="1" a="1"/>
  <c r="J238" i="49" s="1"/>
  <c r="G238" i="49" a="1"/>
  <c r="G238" i="49" s="1"/>
  <c r="D238" i="49" a="1"/>
  <c r="D238" i="49" s="1"/>
  <c r="B239" i="49"/>
  <c r="L238" i="49" a="1"/>
  <c r="L238" i="49" s="1"/>
  <c r="H238" i="49" a="1"/>
  <c r="H238" i="49" s="1"/>
  <c r="C238" i="49" a="1"/>
  <c r="C238" i="49" s="1"/>
  <c r="F238" i="49" a="1"/>
  <c r="F238" i="49" s="1"/>
  <c r="E238" i="49" a="1"/>
  <c r="E238" i="49" s="1"/>
  <c r="K238" i="49" a="1"/>
  <c r="K238" i="49" s="1"/>
  <c r="I238" i="49" a="1"/>
  <c r="I238" i="49" s="1"/>
  <c r="L239" i="49" l="1" a="1"/>
  <c r="L239" i="49" s="1"/>
  <c r="I239" i="49" a="1"/>
  <c r="I239" i="49" s="1"/>
  <c r="F239" i="49" a="1"/>
  <c r="F239" i="49" s="1"/>
  <c r="C239" i="49" a="1"/>
  <c r="C239" i="49" s="1"/>
  <c r="H239" i="49" a="1"/>
  <c r="H239" i="49" s="1"/>
  <c r="D239" i="49" a="1"/>
  <c r="D239" i="49" s="1"/>
  <c r="K239" i="49" a="1"/>
  <c r="K239" i="49" s="1"/>
  <c r="G239" i="49" a="1"/>
  <c r="G239" i="49" s="1"/>
  <c r="B240" i="49"/>
  <c r="J239" i="49" a="1"/>
  <c r="J239" i="49" s="1"/>
  <c r="E239" i="49" a="1"/>
  <c r="E239" i="49" s="1"/>
  <c r="J240" i="49" l="1" a="1"/>
  <c r="J240" i="49" s="1"/>
  <c r="G240" i="49" a="1"/>
  <c r="G240" i="49" s="1"/>
  <c r="D240" i="49" a="1"/>
  <c r="D240" i="49" s="1"/>
  <c r="I240" i="49" a="1"/>
  <c r="I240" i="49" s="1"/>
  <c r="E240" i="49" a="1"/>
  <c r="E240" i="49" s="1"/>
  <c r="L240" i="49" a="1"/>
  <c r="L240" i="49" s="1"/>
  <c r="C240" i="49" a="1"/>
  <c r="C240" i="49" s="1"/>
  <c r="K240" i="49" a="1"/>
  <c r="K240" i="49" s="1"/>
  <c r="H240" i="49" a="1"/>
  <c r="H240" i="49" s="1"/>
  <c r="B241" i="49"/>
  <c r="F240" i="49" a="1"/>
  <c r="F240" i="49" s="1"/>
  <c r="L241" i="49" l="1" a="1"/>
  <c r="L241" i="49" s="1"/>
  <c r="I241" i="49" a="1"/>
  <c r="I241" i="49" s="1"/>
  <c r="F241" i="49" a="1"/>
  <c r="F241" i="49" s="1"/>
  <c r="C241" i="49" a="1"/>
  <c r="C241" i="49" s="1"/>
  <c r="J241" i="49" a="1"/>
  <c r="J241" i="49" s="1"/>
  <c r="E241" i="49" a="1"/>
  <c r="E241" i="49" s="1"/>
  <c r="H241" i="49" a="1"/>
  <c r="H241" i="49" s="1"/>
  <c r="D241" i="49" a="1"/>
  <c r="D241" i="49" s="1"/>
  <c r="B242" i="49"/>
  <c r="G241" i="49" a="1"/>
  <c r="G241" i="49" s="1"/>
  <c r="K241" i="49" a="1"/>
  <c r="K241" i="49" s="1"/>
  <c r="J242" i="49" l="1" a="1"/>
  <c r="J242" i="49" s="1"/>
  <c r="G242" i="49" a="1"/>
  <c r="G242" i="49" s="1"/>
  <c r="D242" i="49" a="1"/>
  <c r="D242" i="49" s="1"/>
  <c r="B243" i="49"/>
  <c r="K242" i="49" a="1"/>
  <c r="K242" i="49" s="1"/>
  <c r="F242" i="49" a="1"/>
  <c r="F242" i="49" s="1"/>
  <c r="I242" i="49" a="1"/>
  <c r="I242" i="49" s="1"/>
  <c r="H242" i="49" a="1"/>
  <c r="H242" i="49" s="1"/>
  <c r="E242" i="49" a="1"/>
  <c r="E242" i="49" s="1"/>
  <c r="C242" i="49" a="1"/>
  <c r="C242" i="49" s="1"/>
  <c r="L242" i="49" a="1"/>
  <c r="L242" i="49" s="1"/>
  <c r="L243" i="49" l="1" a="1"/>
  <c r="L243" i="49" s="1"/>
  <c r="I243" i="49" a="1"/>
  <c r="I243" i="49" s="1"/>
  <c r="F243" i="49" a="1"/>
  <c r="F243" i="49" s="1"/>
  <c r="C243" i="49" a="1"/>
  <c r="C243" i="49" s="1"/>
  <c r="K243" i="49" a="1"/>
  <c r="K243" i="49" s="1"/>
  <c r="G243" i="49" a="1"/>
  <c r="G243" i="49" s="1"/>
  <c r="J243" i="49" a="1"/>
  <c r="J243" i="49" s="1"/>
  <c r="E243" i="49" a="1"/>
  <c r="E243" i="49" s="1"/>
  <c r="D243" i="49" a="1"/>
  <c r="D243" i="49" s="1"/>
  <c r="B244" i="49"/>
  <c r="H243" i="49" a="1"/>
  <c r="H243" i="49" s="1"/>
  <c r="J244" i="49" l="1" a="1"/>
  <c r="J244" i="49" s="1"/>
  <c r="G244" i="49" a="1"/>
  <c r="G244" i="49" s="1"/>
  <c r="D244" i="49" a="1"/>
  <c r="D244" i="49" s="1"/>
  <c r="B245" i="49"/>
  <c r="L244" i="49" a="1"/>
  <c r="L244" i="49" s="1"/>
  <c r="H244" i="49" a="1"/>
  <c r="H244" i="49" s="1"/>
  <c r="C244" i="49" a="1"/>
  <c r="C244" i="49" s="1"/>
  <c r="F244" i="49" a="1"/>
  <c r="F244" i="49" s="1"/>
  <c r="E244" i="49" a="1"/>
  <c r="E244" i="49" s="1"/>
  <c r="K244" i="49" a="1"/>
  <c r="K244" i="49" s="1"/>
  <c r="I244" i="49" a="1"/>
  <c r="I244" i="49" s="1"/>
  <c r="L245" i="49" l="1" a="1"/>
  <c r="L245" i="49" s="1"/>
  <c r="I245" i="49" a="1"/>
  <c r="I245" i="49" s="1"/>
  <c r="F245" i="49" a="1"/>
  <c r="F245" i="49" s="1"/>
  <c r="C245" i="49" a="1"/>
  <c r="C245" i="49" s="1"/>
  <c r="H245" i="49" a="1"/>
  <c r="H245" i="49" s="1"/>
  <c r="D245" i="49" a="1"/>
  <c r="D245" i="49" s="1"/>
  <c r="K245" i="49" a="1"/>
  <c r="K245" i="49" s="1"/>
  <c r="G245" i="49" a="1"/>
  <c r="G245" i="49" s="1"/>
  <c r="B246" i="49"/>
  <c r="J245" i="49" a="1"/>
  <c r="J245" i="49" s="1"/>
  <c r="E245" i="49" a="1"/>
  <c r="E245" i="49" s="1"/>
  <c r="J246" i="49" l="1" a="1"/>
  <c r="J246" i="49" s="1"/>
  <c r="G246" i="49" a="1"/>
  <c r="G246" i="49" s="1"/>
  <c r="D246" i="49" a="1"/>
  <c r="D246" i="49" s="1"/>
  <c r="I246" i="49" a="1"/>
  <c r="I246" i="49" s="1"/>
  <c r="E246" i="49" a="1"/>
  <c r="E246" i="49" s="1"/>
  <c r="L246" i="49" a="1"/>
  <c r="L246" i="49" s="1"/>
  <c r="C246" i="49" a="1"/>
  <c r="C246" i="49" s="1"/>
  <c r="K246" i="49" a="1"/>
  <c r="K246" i="49" s="1"/>
  <c r="H246" i="49" a="1"/>
  <c r="H246" i="49" s="1"/>
  <c r="F246" i="49" a="1"/>
  <c r="F246" i="49" s="1"/>
  <c r="B247" i="49"/>
  <c r="L247" i="49" l="1" a="1"/>
  <c r="L247" i="49" s="1"/>
  <c r="I247" i="49" a="1"/>
  <c r="I247" i="49" s="1"/>
  <c r="F247" i="49" a="1"/>
  <c r="F247" i="49" s="1"/>
  <c r="C247" i="49" a="1"/>
  <c r="C247" i="49" s="1"/>
  <c r="J247" i="49" a="1"/>
  <c r="J247" i="49" s="1"/>
  <c r="E247" i="49" a="1"/>
  <c r="E247" i="49" s="1"/>
  <c r="H247" i="49" a="1"/>
  <c r="H247" i="49" s="1"/>
  <c r="D247" i="49" a="1"/>
  <c r="D247" i="49" s="1"/>
  <c r="B248" i="49"/>
  <c r="G247" i="49" a="1"/>
  <c r="G247" i="49" s="1"/>
  <c r="K247" i="49" a="1"/>
  <c r="K247" i="49" s="1"/>
  <c r="J248" i="49" l="1" a="1"/>
  <c r="J248" i="49" s="1"/>
  <c r="G248" i="49" a="1"/>
  <c r="G248" i="49" s="1"/>
  <c r="D248" i="49" a="1"/>
  <c r="D248" i="49" s="1"/>
  <c r="B249" i="49"/>
  <c r="K248" i="49" a="1"/>
  <c r="K248" i="49" s="1"/>
  <c r="F248" i="49" a="1"/>
  <c r="F248" i="49" s="1"/>
  <c r="I248" i="49" a="1"/>
  <c r="I248" i="49" s="1"/>
  <c r="H248" i="49" a="1"/>
  <c r="H248" i="49" s="1"/>
  <c r="E248" i="49" a="1"/>
  <c r="E248" i="49" s="1"/>
  <c r="L248" i="49" a="1"/>
  <c r="L248" i="49" s="1"/>
  <c r="C248" i="49" a="1"/>
  <c r="C248" i="49" s="1"/>
  <c r="L249" i="49" l="1" a="1"/>
  <c r="L249" i="49" s="1"/>
  <c r="I249" i="49" a="1"/>
  <c r="I249" i="49" s="1"/>
  <c r="F249" i="49" a="1"/>
  <c r="F249" i="49" s="1"/>
  <c r="C249" i="49" a="1"/>
  <c r="C249" i="49" s="1"/>
  <c r="K249" i="49" a="1"/>
  <c r="K249" i="49" s="1"/>
  <c r="G249" i="49" a="1"/>
  <c r="G249" i="49" s="1"/>
  <c r="J249" i="49" a="1"/>
  <c r="J249" i="49" s="1"/>
  <c r="E249" i="49" a="1"/>
  <c r="E249" i="49" s="1"/>
  <c r="D249" i="49" a="1"/>
  <c r="D249" i="49" s="1"/>
  <c r="B250" i="49"/>
  <c r="H249" i="49" a="1"/>
  <c r="H249" i="49" s="1"/>
  <c r="J250" i="49" l="1" a="1"/>
  <c r="J250" i="49" s="1"/>
  <c r="G250" i="49" a="1"/>
  <c r="G250" i="49" s="1"/>
  <c r="D250" i="49" a="1"/>
  <c r="D250" i="49" s="1"/>
  <c r="B251" i="49"/>
  <c r="L250" i="49" a="1"/>
  <c r="L250" i="49" s="1"/>
  <c r="H250" i="49" a="1"/>
  <c r="H250" i="49" s="1"/>
  <c r="C250" i="49" a="1"/>
  <c r="C250" i="49" s="1"/>
  <c r="F250" i="49" a="1"/>
  <c r="F250" i="49" s="1"/>
  <c r="E250" i="49" a="1"/>
  <c r="E250" i="49" s="1"/>
  <c r="K250" i="49" a="1"/>
  <c r="K250" i="49" s="1"/>
  <c r="I250" i="49" a="1"/>
  <c r="I250" i="49" s="1"/>
  <c r="L251" i="49" l="1" a="1"/>
  <c r="L251" i="49" s="1"/>
  <c r="I251" i="49" a="1"/>
  <c r="I251" i="49" s="1"/>
  <c r="F251" i="49" a="1"/>
  <c r="F251" i="49" s="1"/>
  <c r="C251" i="49" a="1"/>
  <c r="C251" i="49" s="1"/>
  <c r="H251" i="49" a="1"/>
  <c r="H251" i="49" s="1"/>
  <c r="D251" i="49" a="1"/>
  <c r="D251" i="49" s="1"/>
  <c r="K251" i="49" a="1"/>
  <c r="K251" i="49" s="1"/>
  <c r="G251" i="49" a="1"/>
  <c r="G251" i="49" s="1"/>
  <c r="B252" i="49"/>
  <c r="J251" i="49" a="1"/>
  <c r="J251" i="49" s="1"/>
  <c r="E251" i="49" a="1"/>
  <c r="E251" i="49" s="1"/>
  <c r="J252" i="49" l="1" a="1"/>
  <c r="J252" i="49" s="1"/>
  <c r="G252" i="49" a="1"/>
  <c r="G252" i="49" s="1"/>
  <c r="D252" i="49" a="1"/>
  <c r="D252" i="49" s="1"/>
  <c r="I252" i="49" a="1"/>
  <c r="I252" i="49" s="1"/>
  <c r="E252" i="49" a="1"/>
  <c r="E252" i="49" s="1"/>
  <c r="L252" i="49" a="1"/>
  <c r="L252" i="49" s="1"/>
  <c r="C252" i="49" a="1"/>
  <c r="C252" i="49" s="1"/>
  <c r="K252" i="49" a="1"/>
  <c r="K252" i="49" s="1"/>
  <c r="H252" i="49" a="1"/>
  <c r="H252" i="49" s="1"/>
  <c r="F252" i="49" a="1"/>
  <c r="F252" i="49" s="1"/>
  <c r="B253" i="49"/>
  <c r="L253" i="49" l="1" a="1"/>
  <c r="L253" i="49" s="1"/>
  <c r="I253" i="49" a="1"/>
  <c r="I253" i="49" s="1"/>
  <c r="F253" i="49" a="1"/>
  <c r="F253" i="49" s="1"/>
  <c r="C253" i="49" a="1"/>
  <c r="C253" i="49" s="1"/>
  <c r="J253" i="49" a="1"/>
  <c r="J253" i="49" s="1"/>
  <c r="E253" i="49" a="1"/>
  <c r="E253" i="49" s="1"/>
  <c r="H253" i="49" a="1"/>
  <c r="H253" i="49" s="1"/>
  <c r="D253" i="49" a="1"/>
  <c r="D253" i="49" s="1"/>
  <c r="B254" i="49"/>
  <c r="G253" i="49" a="1"/>
  <c r="G253" i="49" s="1"/>
  <c r="K253" i="49" a="1"/>
  <c r="K253" i="49" s="1"/>
  <c r="J254" i="49" l="1" a="1"/>
  <c r="J254" i="49" s="1"/>
  <c r="G254" i="49" a="1"/>
  <c r="G254" i="49" s="1"/>
  <c r="D254" i="49" a="1"/>
  <c r="D254" i="49" s="1"/>
  <c r="B255" i="49"/>
  <c r="K254" i="49" a="1"/>
  <c r="K254" i="49" s="1"/>
  <c r="F254" i="49" a="1"/>
  <c r="F254" i="49" s="1"/>
  <c r="I254" i="49" a="1"/>
  <c r="I254" i="49" s="1"/>
  <c r="H254" i="49" a="1"/>
  <c r="H254" i="49" s="1"/>
  <c r="E254" i="49" a="1"/>
  <c r="E254" i="49" s="1"/>
  <c r="L254" i="49" a="1"/>
  <c r="L254" i="49" s="1"/>
  <c r="C254" i="49" a="1"/>
  <c r="C254" i="49" s="1"/>
  <c r="J255" i="49" l="1" a="1"/>
  <c r="J255" i="49" s="1"/>
  <c r="G255" i="49" a="1"/>
  <c r="G255" i="49" s="1"/>
  <c r="B256" i="49"/>
  <c r="K255" i="49" a="1"/>
  <c r="K255" i="49" s="1"/>
  <c r="F255" i="49" a="1"/>
  <c r="F255" i="49" s="1"/>
  <c r="C255" i="49" a="1"/>
  <c r="C255" i="49" s="1"/>
  <c r="H255" i="49" a="1"/>
  <c r="H255" i="49" s="1"/>
  <c r="L255" i="49" a="1"/>
  <c r="L255" i="49" s="1"/>
  <c r="E255" i="49" a="1"/>
  <c r="E255" i="49" s="1"/>
  <c r="D255" i="49" a="1"/>
  <c r="D255" i="49" s="1"/>
  <c r="I255" i="49" a="1"/>
  <c r="I255" i="49" s="1"/>
  <c r="K256" i="49" l="1" a="1"/>
  <c r="K256" i="49" s="1"/>
  <c r="H256" i="49" a="1"/>
  <c r="H256" i="49" s="1"/>
  <c r="E256" i="49" a="1"/>
  <c r="E256" i="49" s="1"/>
  <c r="I256" i="49" a="1"/>
  <c r="I256" i="49" s="1"/>
  <c r="D256" i="49" a="1"/>
  <c r="D256" i="49" s="1"/>
  <c r="G256" i="49" a="1"/>
  <c r="G256" i="49" s="1"/>
  <c r="L256" i="49" a="1"/>
  <c r="L256" i="49" s="1"/>
  <c r="J256" i="49" a="1"/>
  <c r="J256" i="49" s="1"/>
  <c r="F256" i="49" a="1"/>
  <c r="F256" i="49" s="1"/>
  <c r="B257" i="49"/>
  <c r="C256" i="49" a="1"/>
  <c r="C256" i="49" s="1"/>
  <c r="J257" i="49" l="1" a="1"/>
  <c r="J257" i="49" s="1"/>
  <c r="G257" i="49" a="1"/>
  <c r="G257" i="49" s="1"/>
  <c r="D257" i="49" a="1"/>
  <c r="D257" i="49" s="1"/>
  <c r="B258" i="49"/>
  <c r="L257" i="49" a="1"/>
  <c r="L257" i="49" s="1"/>
  <c r="H257" i="49" a="1"/>
  <c r="H257" i="49" s="1"/>
  <c r="C257" i="49" a="1"/>
  <c r="C257" i="49" s="1"/>
  <c r="F257" i="49" a="1"/>
  <c r="F257" i="49" s="1"/>
  <c r="K257" i="49" a="1"/>
  <c r="K257" i="49" s="1"/>
  <c r="E257" i="49" a="1"/>
  <c r="E257" i="49" s="1"/>
  <c r="I257" i="49" a="1"/>
  <c r="I257" i="49" s="1"/>
  <c r="K258" i="49" l="1" a="1"/>
  <c r="K258" i="49" s="1"/>
  <c r="H258" i="49" a="1"/>
  <c r="H258" i="49" s="1"/>
  <c r="E258" i="49" a="1"/>
  <c r="E258" i="49" s="1"/>
  <c r="J258" i="49" a="1"/>
  <c r="J258" i="49" s="1"/>
  <c r="F258" i="49" a="1"/>
  <c r="F258" i="49" s="1"/>
  <c r="G258" i="49" a="1"/>
  <c r="G258" i="49" s="1"/>
  <c r="D258" i="49" a="1"/>
  <c r="D258" i="49" s="1"/>
  <c r="C258" i="49" a="1"/>
  <c r="C258" i="49" s="1"/>
  <c r="B259" i="49"/>
  <c r="L258" i="49" a="1"/>
  <c r="L258" i="49" s="1"/>
  <c r="I258" i="49" a="1"/>
  <c r="I258" i="49" s="1"/>
  <c r="J259" i="49" l="1" a="1"/>
  <c r="J259" i="49" s="1"/>
  <c r="G259" i="49" a="1"/>
  <c r="G259" i="49" s="1"/>
  <c r="D259" i="49" a="1"/>
  <c r="D259" i="49" s="1"/>
  <c r="B260" i="49"/>
  <c r="I259" i="49" a="1"/>
  <c r="I259" i="49" s="1"/>
  <c r="E259" i="49" a="1"/>
  <c r="E259" i="49" s="1"/>
  <c r="L259" i="49" a="1"/>
  <c r="L259" i="49" s="1"/>
  <c r="F259" i="49" a="1"/>
  <c r="F259" i="49" s="1"/>
  <c r="K259" i="49" a="1"/>
  <c r="K259" i="49" s="1"/>
  <c r="C259" i="49" a="1"/>
  <c r="C259" i="49" s="1"/>
  <c r="H259" i="49" a="1"/>
  <c r="H259" i="49" s="1"/>
  <c r="K260" i="49" l="1" a="1"/>
  <c r="K260" i="49" s="1"/>
  <c r="H260" i="49" a="1"/>
  <c r="H260" i="49" s="1"/>
  <c r="E260" i="49" a="1"/>
  <c r="E260" i="49" s="1"/>
  <c r="B261" i="49"/>
  <c r="L260" i="49" a="1"/>
  <c r="L260" i="49" s="1"/>
  <c r="G260" i="49" a="1"/>
  <c r="G260" i="49" s="1"/>
  <c r="C260" i="49" a="1"/>
  <c r="C260" i="49" s="1"/>
  <c r="F260" i="49" a="1"/>
  <c r="F260" i="49" s="1"/>
  <c r="J260" i="49" a="1"/>
  <c r="J260" i="49" s="1"/>
  <c r="I260" i="49" a="1"/>
  <c r="I260" i="49" s="1"/>
  <c r="D260" i="49" a="1"/>
  <c r="D260" i="49" s="1"/>
  <c r="J261" i="49" l="1" a="1"/>
  <c r="J261" i="49" s="1"/>
  <c r="G261" i="49" a="1"/>
  <c r="G261" i="49" s="1"/>
  <c r="D261" i="49" a="1"/>
  <c r="D261" i="49" s="1"/>
  <c r="B262" i="49"/>
  <c r="K261" i="49" a="1"/>
  <c r="K261" i="49" s="1"/>
  <c r="F261" i="49" a="1"/>
  <c r="F261" i="49" s="1"/>
  <c r="L261" i="49" a="1"/>
  <c r="L261" i="49" s="1"/>
  <c r="E261" i="49" a="1"/>
  <c r="E261" i="49" s="1"/>
  <c r="I261" i="49" a="1"/>
  <c r="I261" i="49" s="1"/>
  <c r="C261" i="49" a="1"/>
  <c r="C261" i="49" s="1"/>
  <c r="H261" i="49" a="1"/>
  <c r="H261" i="49" s="1"/>
  <c r="K262" i="49" l="1" a="1"/>
  <c r="K262" i="49" s="1"/>
  <c r="H262" i="49" a="1"/>
  <c r="H262" i="49" s="1"/>
  <c r="E262" i="49" a="1"/>
  <c r="E262" i="49" s="1"/>
  <c r="I262" i="49" a="1"/>
  <c r="I262" i="49" s="1"/>
  <c r="D262" i="49" a="1"/>
  <c r="D262" i="49" s="1"/>
  <c r="B263" i="49"/>
  <c r="L262" i="49" a="1"/>
  <c r="L262" i="49" s="1"/>
  <c r="F262" i="49" a="1"/>
  <c r="F262" i="49" s="1"/>
  <c r="C262" i="49" a="1"/>
  <c r="C262" i="49" s="1"/>
  <c r="J262" i="49" a="1"/>
  <c r="J262" i="49" s="1"/>
  <c r="G262" i="49" a="1"/>
  <c r="G262" i="49" s="1"/>
  <c r="J263" i="49" l="1" a="1"/>
  <c r="J263" i="49" s="1"/>
  <c r="G263" i="49" a="1"/>
  <c r="G263" i="49" s="1"/>
  <c r="D263" i="49" a="1"/>
  <c r="D263" i="49" s="1"/>
  <c r="B264" i="49"/>
  <c r="L263" i="49" a="1"/>
  <c r="L263" i="49" s="1"/>
  <c r="H263" i="49" a="1"/>
  <c r="H263" i="49" s="1"/>
  <c r="C263" i="49" a="1"/>
  <c r="C263" i="49" s="1"/>
  <c r="K263" i="49" a="1"/>
  <c r="K263" i="49" s="1"/>
  <c r="E263" i="49" a="1"/>
  <c r="E263" i="49" s="1"/>
  <c r="I263" i="49" a="1"/>
  <c r="I263" i="49" s="1"/>
  <c r="F263" i="49" a="1"/>
  <c r="F263" i="49" s="1"/>
  <c r="K264" i="49" l="1" a="1"/>
  <c r="K264" i="49" s="1"/>
  <c r="H264" i="49" a="1"/>
  <c r="H264" i="49" s="1"/>
  <c r="E264" i="49" a="1"/>
  <c r="E264" i="49" s="1"/>
  <c r="J264" i="49" a="1"/>
  <c r="J264" i="49" s="1"/>
  <c r="F264" i="49" a="1"/>
  <c r="F264" i="49" s="1"/>
  <c r="B265" i="49"/>
  <c r="L264" i="49" a="1"/>
  <c r="L264" i="49" s="1"/>
  <c r="D264" i="49" a="1"/>
  <c r="D264" i="49" s="1"/>
  <c r="I264" i="49" a="1"/>
  <c r="I264" i="49" s="1"/>
  <c r="G264" i="49" a="1"/>
  <c r="G264" i="49" s="1"/>
  <c r="C264" i="49" a="1"/>
  <c r="C264" i="49" s="1"/>
  <c r="J265" i="49" l="1" a="1"/>
  <c r="J265" i="49" s="1"/>
  <c r="G265" i="49" a="1"/>
  <c r="G265" i="49" s="1"/>
  <c r="D265" i="49" a="1"/>
  <c r="D265" i="49" s="1"/>
  <c r="B266" i="49"/>
  <c r="I265" i="49" a="1"/>
  <c r="I265" i="49" s="1"/>
  <c r="E265" i="49" a="1"/>
  <c r="E265" i="49" s="1"/>
  <c r="K265" i="49" a="1"/>
  <c r="K265" i="49" s="1"/>
  <c r="C265" i="49" a="1"/>
  <c r="C265" i="49" s="1"/>
  <c r="H265" i="49" a="1"/>
  <c r="H265" i="49" s="1"/>
  <c r="F265" i="49" a="1"/>
  <c r="F265" i="49" s="1"/>
  <c r="L265" i="49" a="1"/>
  <c r="L265" i="49" s="1"/>
  <c r="K266" i="49" l="1" a="1"/>
  <c r="K266" i="49" s="1"/>
  <c r="H266" i="49" a="1"/>
  <c r="H266" i="49" s="1"/>
  <c r="E266" i="49" a="1"/>
  <c r="E266" i="49" s="1"/>
  <c r="B267" i="49"/>
  <c r="L266" i="49" a="1"/>
  <c r="L266" i="49" s="1"/>
  <c r="G266" i="49" a="1"/>
  <c r="G266" i="49" s="1"/>
  <c r="C266" i="49" a="1"/>
  <c r="C266" i="49" s="1"/>
  <c r="J266" i="49" a="1"/>
  <c r="J266" i="49" s="1"/>
  <c r="D266" i="49" a="1"/>
  <c r="D266" i="49" s="1"/>
  <c r="I266" i="49" a="1"/>
  <c r="I266" i="49" s="1"/>
  <c r="F266" i="49" a="1"/>
  <c r="F266" i="49" s="1"/>
  <c r="J267" i="49" l="1" a="1"/>
  <c r="J267" i="49" s="1"/>
  <c r="G267" i="49" a="1"/>
  <c r="G267" i="49" s="1"/>
  <c r="D267" i="49" a="1"/>
  <c r="D267" i="49" s="1"/>
  <c r="B268" i="49"/>
  <c r="K267" i="49" a="1"/>
  <c r="K267" i="49" s="1"/>
  <c r="F267" i="49" a="1"/>
  <c r="F267" i="49" s="1"/>
  <c r="I267" i="49" a="1"/>
  <c r="I267" i="49" s="1"/>
  <c r="C267" i="49" a="1"/>
  <c r="C267" i="49" s="1"/>
  <c r="H267" i="49" a="1"/>
  <c r="H267" i="49" s="1"/>
  <c r="L267" i="49" a="1"/>
  <c r="L267" i="49" s="1"/>
  <c r="E267" i="49" a="1"/>
  <c r="E267" i="49" s="1"/>
  <c r="K268" i="49" l="1" a="1"/>
  <c r="K268" i="49" s="1"/>
  <c r="H268" i="49" a="1"/>
  <c r="H268" i="49" s="1"/>
  <c r="E268" i="49" a="1"/>
  <c r="E268" i="49" s="1"/>
  <c r="I268" i="49" a="1"/>
  <c r="I268" i="49" s="1"/>
  <c r="D268" i="49" a="1"/>
  <c r="D268" i="49" s="1"/>
  <c r="B269" i="49"/>
  <c r="J268" i="49" a="1"/>
  <c r="J268" i="49" s="1"/>
  <c r="C268" i="49" a="1"/>
  <c r="C268" i="49" s="1"/>
  <c r="G268" i="49" a="1"/>
  <c r="G268" i="49" s="1"/>
  <c r="F268" i="49" a="1"/>
  <c r="F268" i="49" s="1"/>
  <c r="L268" i="49" a="1"/>
  <c r="L268" i="49" s="1"/>
  <c r="J269" i="49" l="1" a="1"/>
  <c r="J269" i="49" s="1"/>
  <c r="G269" i="49" a="1"/>
  <c r="G269" i="49" s="1"/>
  <c r="D269" i="49" a="1"/>
  <c r="D269" i="49" s="1"/>
  <c r="B270" i="49"/>
  <c r="L269" i="49" a="1"/>
  <c r="L269" i="49" s="1"/>
  <c r="H269" i="49" a="1"/>
  <c r="H269" i="49" s="1"/>
  <c r="C269" i="49" a="1"/>
  <c r="C269" i="49" s="1"/>
  <c r="I269" i="49" a="1"/>
  <c r="I269" i="49" s="1"/>
  <c r="F269" i="49" a="1"/>
  <c r="F269" i="49" s="1"/>
  <c r="E269" i="49" a="1"/>
  <c r="E269" i="49" s="1"/>
  <c r="K269" i="49" a="1"/>
  <c r="K269" i="49" s="1"/>
  <c r="K270" i="49" l="1" a="1"/>
  <c r="K270" i="49" s="1"/>
  <c r="H270" i="49" a="1"/>
  <c r="H270" i="49" s="1"/>
  <c r="E270" i="49" a="1"/>
  <c r="E270" i="49" s="1"/>
  <c r="J270" i="49" a="1"/>
  <c r="J270" i="49" s="1"/>
  <c r="F270" i="49" a="1"/>
  <c r="F270" i="49" s="1"/>
  <c r="B271" i="49"/>
  <c r="I270" i="49" a="1"/>
  <c r="I270" i="49" s="1"/>
  <c r="C270" i="49" a="1"/>
  <c r="C270" i="49" s="1"/>
  <c r="L270" i="49" a="1"/>
  <c r="L270" i="49" s="1"/>
  <c r="G270" i="49" a="1"/>
  <c r="G270" i="49" s="1"/>
  <c r="D270" i="49" a="1"/>
  <c r="D270" i="49" s="1"/>
  <c r="J271" i="49" l="1" a="1"/>
  <c r="J271" i="49" s="1"/>
  <c r="G271" i="49" a="1"/>
  <c r="G271" i="49" s="1"/>
  <c r="D271" i="49" a="1"/>
  <c r="D271" i="49" s="1"/>
  <c r="B272" i="49"/>
  <c r="I271" i="49" a="1"/>
  <c r="I271" i="49" s="1"/>
  <c r="E271" i="49" a="1"/>
  <c r="E271" i="49" s="1"/>
  <c r="H271" i="49" a="1"/>
  <c r="H271" i="49" s="1"/>
  <c r="L271" i="49" a="1"/>
  <c r="L271" i="49" s="1"/>
  <c r="F271" i="49" a="1"/>
  <c r="F271" i="49" s="1"/>
  <c r="K271" i="49" a="1"/>
  <c r="K271" i="49" s="1"/>
  <c r="C271" i="49" a="1"/>
  <c r="C271" i="49" s="1"/>
  <c r="K272" i="49" l="1" a="1"/>
  <c r="K272" i="49" s="1"/>
  <c r="H272" i="49" a="1"/>
  <c r="H272" i="49" s="1"/>
  <c r="E272" i="49" a="1"/>
  <c r="E272" i="49" s="1"/>
  <c r="B273" i="49"/>
  <c r="L272" i="49" a="1"/>
  <c r="L272" i="49" s="1"/>
  <c r="G272" i="49" a="1"/>
  <c r="G272" i="49" s="1"/>
  <c r="C272" i="49" a="1"/>
  <c r="C272" i="49" s="1"/>
  <c r="I272" i="49" a="1"/>
  <c r="I272" i="49" s="1"/>
  <c r="F272" i="49" a="1"/>
  <c r="F272" i="49" s="1"/>
  <c r="D272" i="49" a="1"/>
  <c r="D272" i="49" s="1"/>
  <c r="J272" i="49" a="1"/>
  <c r="J272" i="49" s="1"/>
  <c r="J273" i="49" l="1" a="1"/>
  <c r="J273" i="49" s="1"/>
  <c r="G273" i="49" a="1"/>
  <c r="G273" i="49" s="1"/>
  <c r="D273" i="49" a="1"/>
  <c r="D273" i="49" s="1"/>
  <c r="B274" i="49"/>
  <c r="K273" i="49" a="1"/>
  <c r="K273" i="49" s="1"/>
  <c r="F273" i="49" a="1"/>
  <c r="F273" i="49" s="1"/>
  <c r="H273" i="49" a="1"/>
  <c r="H273" i="49" s="1"/>
  <c r="L273" i="49" a="1"/>
  <c r="L273" i="49" s="1"/>
  <c r="E273" i="49" a="1"/>
  <c r="E273" i="49" s="1"/>
  <c r="C273" i="49" a="1"/>
  <c r="C273" i="49" s="1"/>
  <c r="I273" i="49" a="1"/>
  <c r="I273" i="49" s="1"/>
  <c r="K274" i="49" l="1" a="1"/>
  <c r="K274" i="49" s="1"/>
  <c r="H274" i="49" a="1"/>
  <c r="H274" i="49" s="1"/>
  <c r="E274" i="49" a="1"/>
  <c r="E274" i="49" s="1"/>
  <c r="I274" i="49" a="1"/>
  <c r="I274" i="49" s="1"/>
  <c r="D274" i="49" a="1"/>
  <c r="D274" i="49" s="1"/>
  <c r="G274" i="49" a="1"/>
  <c r="G274" i="49" s="1"/>
  <c r="L274" i="49" a="1"/>
  <c r="L274" i="49" s="1"/>
  <c r="J274" i="49" a="1"/>
  <c r="J274" i="49" s="1"/>
  <c r="F274" i="49" a="1"/>
  <c r="F274" i="49" s="1"/>
  <c r="C274" i="49" a="1"/>
  <c r="C274" i="49" s="1"/>
  <c r="B275" i="49"/>
  <c r="J275" i="49" l="1" a="1"/>
  <c r="J275" i="49" s="1"/>
  <c r="G275" i="49" a="1"/>
  <c r="G275" i="49" s="1"/>
  <c r="D275" i="49" a="1"/>
  <c r="D275" i="49" s="1"/>
  <c r="B276" i="49"/>
  <c r="L275" i="49" a="1"/>
  <c r="L275" i="49" s="1"/>
  <c r="H275" i="49" a="1"/>
  <c r="H275" i="49" s="1"/>
  <c r="C275" i="49" a="1"/>
  <c r="C275" i="49" s="1"/>
  <c r="F275" i="49" a="1"/>
  <c r="F275" i="49" s="1"/>
  <c r="K275" i="49" a="1"/>
  <c r="K275" i="49" s="1"/>
  <c r="E275" i="49" a="1"/>
  <c r="E275" i="49" s="1"/>
  <c r="I275" i="49" a="1"/>
  <c r="I275" i="49" s="1"/>
  <c r="K276" i="49" l="1" a="1"/>
  <c r="K276" i="49" s="1"/>
  <c r="H276" i="49" a="1"/>
  <c r="H276" i="49" s="1"/>
  <c r="E276" i="49" a="1"/>
  <c r="E276" i="49" s="1"/>
  <c r="J276" i="49" a="1"/>
  <c r="J276" i="49" s="1"/>
  <c r="F276" i="49" a="1"/>
  <c r="F276" i="49" s="1"/>
  <c r="G276" i="49" a="1"/>
  <c r="G276" i="49" s="1"/>
  <c r="D276" i="49" a="1"/>
  <c r="D276" i="49" s="1"/>
  <c r="C276" i="49" a="1"/>
  <c r="C276" i="49" s="1"/>
  <c r="B277" i="49"/>
  <c r="L276" i="49" a="1"/>
  <c r="L276" i="49" s="1"/>
  <c r="I276" i="49" a="1"/>
  <c r="I276" i="49" s="1"/>
  <c r="J277" i="49" l="1" a="1"/>
  <c r="J277" i="49" s="1"/>
  <c r="G277" i="49" a="1"/>
  <c r="G277" i="49" s="1"/>
  <c r="D277" i="49" a="1"/>
  <c r="D277" i="49" s="1"/>
  <c r="B278" i="49"/>
  <c r="L277" i="49" a="1"/>
  <c r="L277" i="49" s="1"/>
  <c r="I277" i="49" a="1"/>
  <c r="I277" i="49" s="1"/>
  <c r="E277" i="49" a="1"/>
  <c r="E277" i="49" s="1"/>
  <c r="F277" i="49" a="1"/>
  <c r="F277" i="49" s="1"/>
  <c r="K277" i="49" a="1"/>
  <c r="K277" i="49" s="1"/>
  <c r="C277" i="49" a="1"/>
  <c r="C277" i="49" s="1"/>
  <c r="H277" i="49" a="1"/>
  <c r="H277" i="49" s="1"/>
  <c r="K278" i="49" l="1" a="1"/>
  <c r="K278" i="49" s="1"/>
  <c r="H278" i="49" a="1"/>
  <c r="H278" i="49" s="1"/>
  <c r="E278" i="49" a="1"/>
  <c r="E278" i="49" s="1"/>
  <c r="D278" i="49" a="1"/>
  <c r="D278" i="49" s="1"/>
  <c r="I278" i="49" a="1"/>
  <c r="I278" i="49" s="1"/>
  <c r="L278" i="49" a="1"/>
  <c r="L278" i="49" s="1"/>
  <c r="C278" i="49" a="1"/>
  <c r="C278" i="49" s="1"/>
  <c r="G278" i="49" a="1"/>
  <c r="G278" i="49" s="1"/>
  <c r="B279" i="49"/>
  <c r="J278" i="49" a="1"/>
  <c r="J278" i="49" s="1"/>
  <c r="F278" i="49" a="1"/>
  <c r="F278" i="49" s="1"/>
  <c r="J279" i="49" l="1" a="1"/>
  <c r="J279" i="49" s="1"/>
  <c r="G279" i="49" a="1"/>
  <c r="G279" i="49" s="1"/>
  <c r="D279" i="49" a="1"/>
  <c r="D279" i="49" s="1"/>
  <c r="B280" i="49"/>
  <c r="I279" i="49" a="1"/>
  <c r="I279" i="49" s="1"/>
  <c r="E279" i="49" a="1"/>
  <c r="E279" i="49" s="1"/>
  <c r="C279" i="49" a="1"/>
  <c r="C279" i="49" s="1"/>
  <c r="H279" i="49" a="1"/>
  <c r="H279" i="49" s="1"/>
  <c r="F279" i="49" a="1"/>
  <c r="F279" i="49" s="1"/>
  <c r="L279" i="49" a="1"/>
  <c r="L279" i="49" s="1"/>
  <c r="K279" i="49" a="1"/>
  <c r="K279" i="49" s="1"/>
  <c r="K280" i="49" l="1" a="1"/>
  <c r="K280" i="49" s="1"/>
  <c r="H280" i="49" a="1"/>
  <c r="H280" i="49" s="1"/>
  <c r="E280" i="49" a="1"/>
  <c r="E280" i="49" s="1"/>
  <c r="B281" i="49"/>
  <c r="J280" i="49" a="1"/>
  <c r="J280" i="49" s="1"/>
  <c r="D280" i="49" a="1"/>
  <c r="D280" i="49" s="1"/>
  <c r="L280" i="49" a="1"/>
  <c r="L280" i="49" s="1"/>
  <c r="C280" i="49" a="1"/>
  <c r="C280" i="49" s="1"/>
  <c r="G280" i="49" a="1"/>
  <c r="G280" i="49" s="1"/>
  <c r="F280" i="49" a="1"/>
  <c r="F280" i="49" s="1"/>
  <c r="I280" i="49" a="1"/>
  <c r="I280" i="49" s="1"/>
  <c r="J281" i="49" l="1" a="1"/>
  <c r="J281" i="49" s="1"/>
  <c r="G281" i="49" a="1"/>
  <c r="G281" i="49" s="1"/>
  <c r="D281" i="49" a="1"/>
  <c r="D281" i="49" s="1"/>
  <c r="B282" i="49"/>
  <c r="K281" i="49" a="1"/>
  <c r="K281" i="49" s="1"/>
  <c r="F281" i="49" a="1"/>
  <c r="F281" i="49" s="1"/>
  <c r="E281" i="49" a="1"/>
  <c r="E281" i="49" s="1"/>
  <c r="I281" i="49" a="1"/>
  <c r="I281" i="49" s="1"/>
  <c r="L281" i="49" a="1"/>
  <c r="L281" i="49" s="1"/>
  <c r="C281" i="49" a="1"/>
  <c r="C281" i="49" s="1"/>
  <c r="H281" i="49" a="1"/>
  <c r="H281" i="49" s="1"/>
  <c r="K282" i="49" l="1" a="1"/>
  <c r="K282" i="49" s="1"/>
  <c r="H282" i="49" a="1"/>
  <c r="H282" i="49" s="1"/>
  <c r="E282" i="49" a="1"/>
  <c r="E282" i="49" s="1"/>
  <c r="F282" i="49" a="1"/>
  <c r="F282" i="49" s="1"/>
  <c r="J282" i="49" a="1"/>
  <c r="J282" i="49" s="1"/>
  <c r="D282" i="49" a="1"/>
  <c r="D282" i="49" s="1"/>
  <c r="I282" i="49" a="1"/>
  <c r="I282" i="49" s="1"/>
  <c r="G282" i="49" a="1"/>
  <c r="G282" i="49" s="1"/>
  <c r="C282" i="49" a="1"/>
  <c r="C282" i="49" s="1"/>
  <c r="B283" i="49"/>
  <c r="L282" i="49" a="1"/>
  <c r="L282" i="49" s="1"/>
  <c r="J283" i="49" l="1" a="1"/>
  <c r="J283" i="49" s="1"/>
  <c r="G283" i="49" a="1"/>
  <c r="G283" i="49" s="1"/>
  <c r="D283" i="49" a="1"/>
  <c r="D283" i="49" s="1"/>
  <c r="B284" i="49"/>
  <c r="L283" i="49" a="1"/>
  <c r="L283" i="49" s="1"/>
  <c r="H283" i="49" a="1"/>
  <c r="H283" i="49" s="1"/>
  <c r="C283" i="49" a="1"/>
  <c r="C283" i="49" s="1"/>
  <c r="K283" i="49" a="1"/>
  <c r="K283" i="49" s="1"/>
  <c r="E283" i="49" a="1"/>
  <c r="E283" i="49" s="1"/>
  <c r="F283" i="49" a="1"/>
  <c r="F283" i="49" s="1"/>
  <c r="I283" i="49" a="1"/>
  <c r="I283" i="49" s="1"/>
  <c r="K284" i="49" l="1" a="1"/>
  <c r="K284" i="49" s="1"/>
  <c r="H284" i="49" a="1"/>
  <c r="H284" i="49" s="1"/>
  <c r="E284" i="49" a="1"/>
  <c r="E284" i="49" s="1"/>
  <c r="L284" i="49" a="1"/>
  <c r="L284" i="49" s="1"/>
  <c r="F284" i="49" a="1"/>
  <c r="F284" i="49" s="1"/>
  <c r="J284" i="49" a="1"/>
  <c r="J284" i="49" s="1"/>
  <c r="D284" i="49" a="1"/>
  <c r="D284" i="49" s="1"/>
  <c r="C284" i="49" a="1"/>
  <c r="C284" i="49" s="1"/>
  <c r="I284" i="49" a="1"/>
  <c r="I284" i="49" s="1"/>
  <c r="B285" i="49"/>
  <c r="G284" i="49" a="1"/>
  <c r="G284" i="49" s="1"/>
  <c r="J285" i="49" l="1" a="1"/>
  <c r="J285" i="49" s="1"/>
  <c r="G285" i="49" a="1"/>
  <c r="G285" i="49" s="1"/>
  <c r="D285" i="49" a="1"/>
  <c r="D285" i="49" s="1"/>
  <c r="B286" i="49"/>
  <c r="I285" i="49" a="1"/>
  <c r="I285" i="49" s="1"/>
  <c r="E285" i="49" a="1"/>
  <c r="E285" i="49" s="1"/>
  <c r="F285" i="49" a="1"/>
  <c r="F285" i="49" s="1"/>
  <c r="K285" i="49" a="1"/>
  <c r="K285" i="49" s="1"/>
  <c r="H285" i="49" a="1"/>
  <c r="H285" i="49" s="1"/>
  <c r="C285" i="49" a="1"/>
  <c r="C285" i="49" s="1"/>
  <c r="L285" i="49" a="1"/>
  <c r="L285" i="49" s="1"/>
  <c r="K286" i="49" l="1" a="1"/>
  <c r="K286" i="49" s="1"/>
  <c r="H286" i="49" a="1"/>
  <c r="H286" i="49" s="1"/>
  <c r="E286" i="49" a="1"/>
  <c r="E286" i="49" s="1"/>
  <c r="B287" i="49"/>
  <c r="L286" i="49" a="1"/>
  <c r="L286" i="49" s="1"/>
  <c r="F286" i="49" a="1"/>
  <c r="F286" i="49" s="1"/>
  <c r="I286" i="49" a="1"/>
  <c r="I286" i="49" s="1"/>
  <c r="D286" i="49" a="1"/>
  <c r="D286" i="49" s="1"/>
  <c r="G286" i="49" a="1"/>
  <c r="G286" i="49" s="1"/>
  <c r="C286" i="49" a="1"/>
  <c r="C286" i="49" s="1"/>
  <c r="J286" i="49" a="1"/>
  <c r="J286" i="49" s="1"/>
  <c r="J287" i="49" l="1" a="1"/>
  <c r="J287" i="49" s="1"/>
  <c r="G287" i="49" a="1"/>
  <c r="G287" i="49" s="1"/>
  <c r="D287" i="49" a="1"/>
  <c r="D287" i="49" s="1"/>
  <c r="B288" i="49"/>
  <c r="K287" i="49" a="1"/>
  <c r="K287" i="49" s="1"/>
  <c r="F287" i="49" a="1"/>
  <c r="F287" i="49" s="1"/>
  <c r="L287" i="49" a="1"/>
  <c r="L287" i="49" s="1"/>
  <c r="E287" i="49" a="1"/>
  <c r="E287" i="49" s="1"/>
  <c r="C287" i="49" a="1"/>
  <c r="C287" i="49" s="1"/>
  <c r="I287" i="49" a="1"/>
  <c r="I287" i="49" s="1"/>
  <c r="H287" i="49" a="1"/>
  <c r="H287" i="49" s="1"/>
  <c r="K288" i="49" l="1" a="1"/>
  <c r="K288" i="49" s="1"/>
  <c r="H288" i="49" a="1"/>
  <c r="H288" i="49" s="1"/>
  <c r="E288" i="49" a="1"/>
  <c r="E288" i="49" s="1"/>
  <c r="B289" i="49"/>
  <c r="G288" i="49" a="1"/>
  <c r="G288" i="49" s="1"/>
  <c r="L288" i="49" a="1"/>
  <c r="L288" i="49" s="1"/>
  <c r="I288" i="49" a="1"/>
  <c r="I288" i="49" s="1"/>
  <c r="D288" i="49" a="1"/>
  <c r="D288" i="49" s="1"/>
  <c r="C288" i="49" a="1"/>
  <c r="C288" i="49" s="1"/>
  <c r="J288" i="49" a="1"/>
  <c r="J288" i="49" s="1"/>
  <c r="F288" i="49" a="1"/>
  <c r="F288" i="49" s="1"/>
  <c r="J289" i="49" l="1" a="1"/>
  <c r="J289" i="49" s="1"/>
  <c r="G289" i="49" a="1"/>
  <c r="G289" i="49" s="1"/>
  <c r="D289" i="49" a="1"/>
  <c r="D289" i="49" s="1"/>
  <c r="B290" i="49"/>
  <c r="L289" i="49" a="1"/>
  <c r="L289" i="49" s="1"/>
  <c r="H289" i="49" a="1"/>
  <c r="H289" i="49" s="1"/>
  <c r="C289" i="49" a="1"/>
  <c r="C289" i="49" s="1"/>
  <c r="F289" i="49" a="1"/>
  <c r="F289" i="49" s="1"/>
  <c r="I289" i="49" a="1"/>
  <c r="I289" i="49" s="1"/>
  <c r="E289" i="49" a="1"/>
  <c r="E289" i="49" s="1"/>
  <c r="K289" i="49" a="1"/>
  <c r="K289" i="49" s="1"/>
  <c r="K290" i="49" l="1" a="1"/>
  <c r="K290" i="49" s="1"/>
  <c r="H290" i="49" a="1"/>
  <c r="H290" i="49" s="1"/>
  <c r="E290" i="49" a="1"/>
  <c r="E290" i="49" s="1"/>
  <c r="C290" i="49" a="1"/>
  <c r="C290" i="49" s="1"/>
  <c r="B291" i="49"/>
  <c r="G290" i="49" a="1"/>
  <c r="G290" i="49" s="1"/>
  <c r="F290" i="49" a="1"/>
  <c r="F290" i="49" s="1"/>
  <c r="L290" i="49" a="1"/>
  <c r="L290" i="49" s="1"/>
  <c r="D290" i="49" a="1"/>
  <c r="D290" i="49" s="1"/>
  <c r="J290" i="49" a="1"/>
  <c r="J290" i="49" s="1"/>
  <c r="I290" i="49" a="1"/>
  <c r="I290" i="49" s="1"/>
  <c r="J291" i="49" l="1" a="1"/>
  <c r="J291" i="49" s="1"/>
  <c r="G291" i="49" a="1"/>
  <c r="G291" i="49" s="1"/>
  <c r="D291" i="49" a="1"/>
  <c r="D291" i="49" s="1"/>
  <c r="B292" i="49"/>
  <c r="I291" i="49" a="1"/>
  <c r="I291" i="49" s="1"/>
  <c r="E291" i="49" a="1"/>
  <c r="E291" i="49" s="1"/>
  <c r="H291" i="49" a="1"/>
  <c r="H291" i="49" s="1"/>
  <c r="L291" i="49" a="1"/>
  <c r="L291" i="49" s="1"/>
  <c r="C291" i="49" a="1"/>
  <c r="C291" i="49" s="1"/>
  <c r="K291" i="49" a="1"/>
  <c r="K291" i="49" s="1"/>
  <c r="F291" i="49" a="1"/>
  <c r="F291" i="49" s="1"/>
  <c r="K292" i="49" l="1" a="1"/>
  <c r="K292" i="49" s="1"/>
  <c r="H292" i="49" a="1"/>
  <c r="H292" i="49" s="1"/>
  <c r="E292" i="49" a="1"/>
  <c r="E292" i="49" s="1"/>
  <c r="B293" i="49"/>
  <c r="I292" i="49" a="1"/>
  <c r="I292" i="49" s="1"/>
  <c r="C292" i="49" a="1"/>
  <c r="C292" i="49" s="1"/>
  <c r="G292" i="49" a="1"/>
  <c r="G292" i="49" s="1"/>
  <c r="J292" i="49" a="1"/>
  <c r="J292" i="49" s="1"/>
  <c r="F292" i="49" a="1"/>
  <c r="F292" i="49" s="1"/>
  <c r="D292" i="49" a="1"/>
  <c r="D292" i="49" s="1"/>
  <c r="L292" i="49" a="1"/>
  <c r="L292" i="49" s="1"/>
  <c r="J293" i="49" l="1" a="1"/>
  <c r="J293" i="49" s="1"/>
  <c r="G293" i="49" a="1"/>
  <c r="G293" i="49" s="1"/>
  <c r="D293" i="49" a="1"/>
  <c r="D293" i="49" s="1"/>
  <c r="B294" i="49"/>
  <c r="K293" i="49" a="1"/>
  <c r="K293" i="49" s="1"/>
  <c r="F293" i="49" a="1"/>
  <c r="F293" i="49" s="1"/>
  <c r="C293" i="49" a="1"/>
  <c r="C293" i="49" s="1"/>
  <c r="H293" i="49" a="1"/>
  <c r="H293" i="49" s="1"/>
  <c r="L293" i="49" a="1"/>
  <c r="L293" i="49" s="1"/>
  <c r="E293" i="49" a="1"/>
  <c r="E293" i="49" s="1"/>
  <c r="I293" i="49" a="1"/>
  <c r="I293" i="49" s="1"/>
  <c r="K294" i="49" l="1" a="1"/>
  <c r="K294" i="49" s="1"/>
  <c r="H294" i="49" a="1"/>
  <c r="H294" i="49" s="1"/>
  <c r="E294" i="49" a="1"/>
  <c r="E294" i="49" s="1"/>
  <c r="I294" i="49" a="1"/>
  <c r="I294" i="49" s="1"/>
  <c r="C294" i="49" a="1"/>
  <c r="C294" i="49" s="1"/>
  <c r="B295" i="49"/>
  <c r="F294" i="49" a="1"/>
  <c r="F294" i="49" s="1"/>
  <c r="J294" i="49" a="1"/>
  <c r="J294" i="49" s="1"/>
  <c r="D294" i="49" a="1"/>
  <c r="D294" i="49" s="1"/>
  <c r="L294" i="49" a="1"/>
  <c r="L294" i="49" s="1"/>
  <c r="G294" i="49" a="1"/>
  <c r="G294" i="49" s="1"/>
  <c r="J295" i="49" l="1" a="1"/>
  <c r="J295" i="49" s="1"/>
  <c r="G295" i="49" a="1"/>
  <c r="G295" i="49" s="1"/>
  <c r="D295" i="49" a="1"/>
  <c r="D295" i="49" s="1"/>
  <c r="B296" i="49"/>
  <c r="L295" i="49" a="1"/>
  <c r="L295" i="49" s="1"/>
  <c r="H295" i="49" a="1"/>
  <c r="H295" i="49" s="1"/>
  <c r="C295" i="49" a="1"/>
  <c r="C295" i="49" s="1"/>
  <c r="I295" i="49" a="1"/>
  <c r="I295" i="49" s="1"/>
  <c r="K295" i="49" a="1"/>
  <c r="K295" i="49" s="1"/>
  <c r="F295" i="49" a="1"/>
  <c r="F295" i="49" s="1"/>
  <c r="E295" i="49" a="1"/>
  <c r="E295" i="49" s="1"/>
  <c r="K296" i="49" l="1" a="1"/>
  <c r="K296" i="49" s="1"/>
  <c r="H296" i="49" a="1"/>
  <c r="H296" i="49" s="1"/>
  <c r="E296" i="49" a="1"/>
  <c r="E296" i="49" s="1"/>
  <c r="D296" i="49" a="1"/>
  <c r="D296" i="49" s="1"/>
  <c r="I296" i="49" a="1"/>
  <c r="I296" i="49" s="1"/>
  <c r="F296" i="49" a="1"/>
  <c r="F296" i="49" s="1"/>
  <c r="B297" i="49"/>
  <c r="L296" i="49" a="1"/>
  <c r="L296" i="49" s="1"/>
  <c r="J296" i="49" a="1"/>
  <c r="J296" i="49" s="1"/>
  <c r="G296" i="49" a="1"/>
  <c r="G296" i="49" s="1"/>
  <c r="C296" i="49" a="1"/>
  <c r="C296" i="49" s="1"/>
  <c r="J297" i="49" l="1" a="1"/>
  <c r="J297" i="49" s="1"/>
  <c r="G297" i="49" a="1"/>
  <c r="G297" i="49" s="1"/>
  <c r="D297" i="49" a="1"/>
  <c r="D297" i="49" s="1"/>
  <c r="B298" i="49"/>
  <c r="I297" i="49" a="1"/>
  <c r="I297" i="49" s="1"/>
  <c r="E297" i="49" a="1"/>
  <c r="E297" i="49" s="1"/>
  <c r="C297" i="49" a="1"/>
  <c r="C297" i="49" s="1"/>
  <c r="F297" i="49" a="1"/>
  <c r="F297" i="49" s="1"/>
  <c r="K297" i="49" a="1"/>
  <c r="K297" i="49" s="1"/>
  <c r="L297" i="49" a="1"/>
  <c r="L297" i="49" s="1"/>
  <c r="H297" i="49" a="1"/>
  <c r="H297" i="49" s="1"/>
  <c r="K298" i="49" l="1" a="1"/>
  <c r="K298" i="49" s="1"/>
  <c r="H298" i="49" a="1"/>
  <c r="H298" i="49" s="1"/>
  <c r="E298" i="49" a="1"/>
  <c r="E298" i="49" s="1"/>
  <c r="B299" i="49"/>
  <c r="J298" i="49" a="1"/>
  <c r="J298" i="49" s="1"/>
  <c r="D298" i="49" a="1"/>
  <c r="D298" i="49" s="1"/>
  <c r="L298" i="49" a="1"/>
  <c r="L298" i="49" s="1"/>
  <c r="C298" i="49" a="1"/>
  <c r="C298" i="49" s="1"/>
  <c r="I298" i="49" a="1"/>
  <c r="I298" i="49" s="1"/>
  <c r="G298" i="49" a="1"/>
  <c r="G298" i="49" s="1"/>
  <c r="F298" i="49" a="1"/>
  <c r="F298" i="49" s="1"/>
  <c r="J299" i="49" l="1" a="1"/>
  <c r="J299" i="49" s="1"/>
  <c r="G299" i="49" a="1"/>
  <c r="G299" i="49" s="1"/>
  <c r="D299" i="49" a="1"/>
  <c r="D299" i="49" s="1"/>
  <c r="B300" i="49"/>
  <c r="K299" i="49" a="1"/>
  <c r="K299" i="49" s="1"/>
  <c r="F299" i="49" a="1"/>
  <c r="F299" i="49" s="1"/>
  <c r="E299" i="49" a="1"/>
  <c r="E299" i="49" s="1"/>
  <c r="I299" i="49" a="1"/>
  <c r="I299" i="49" s="1"/>
  <c r="L299" i="49" a="1"/>
  <c r="L299" i="49" s="1"/>
  <c r="H299" i="49" a="1"/>
  <c r="H299" i="49" s="1"/>
  <c r="C299" i="49" a="1"/>
  <c r="C299" i="49" s="1"/>
  <c r="K300" i="49" l="1" a="1"/>
  <c r="K300" i="49" s="1"/>
  <c r="H300" i="49" a="1"/>
  <c r="H300" i="49" s="1"/>
  <c r="E300" i="49" a="1"/>
  <c r="E300" i="49" s="1"/>
  <c r="F300" i="49" a="1"/>
  <c r="F300" i="49" s="1"/>
  <c r="J300" i="49" a="1"/>
  <c r="J300" i="49" s="1"/>
  <c r="D300" i="49" a="1"/>
  <c r="D300" i="49" s="1"/>
  <c r="G300" i="49" a="1"/>
  <c r="G300" i="49" s="1"/>
  <c r="B301" i="49"/>
  <c r="L300" i="49" a="1"/>
  <c r="L300" i="49" s="1"/>
  <c r="C300" i="49" a="1"/>
  <c r="C300" i="49" s="1"/>
  <c r="I300" i="49" a="1"/>
  <c r="I300" i="49" s="1"/>
  <c r="J301" i="49" l="1" a="1"/>
  <c r="J301" i="49" s="1"/>
  <c r="G301" i="49" a="1"/>
  <c r="G301" i="49" s="1"/>
  <c r="D301" i="49" a="1"/>
  <c r="D301" i="49" s="1"/>
  <c r="B302" i="49"/>
  <c r="L301" i="49" a="1"/>
  <c r="L301" i="49" s="1"/>
  <c r="H301" i="49" a="1"/>
  <c r="H301" i="49" s="1"/>
  <c r="C301" i="49" a="1"/>
  <c r="C301" i="49" s="1"/>
  <c r="K301" i="49" a="1"/>
  <c r="K301" i="49" s="1"/>
  <c r="E301" i="49" a="1"/>
  <c r="E301" i="49" s="1"/>
  <c r="I301" i="49" a="1"/>
  <c r="I301" i="49" s="1"/>
  <c r="F301" i="49" a="1"/>
  <c r="F301" i="49" s="1"/>
  <c r="K302" i="49" l="1" a="1"/>
  <c r="K302" i="49" s="1"/>
  <c r="H302" i="49" a="1"/>
  <c r="H302" i="49" s="1"/>
  <c r="E302" i="49" a="1"/>
  <c r="E302" i="49" s="1"/>
  <c r="L302" i="49" a="1"/>
  <c r="L302" i="49" s="1"/>
  <c r="F302" i="49" a="1"/>
  <c r="F302" i="49" s="1"/>
  <c r="J302" i="49" a="1"/>
  <c r="J302" i="49" s="1"/>
  <c r="C302" i="49" a="1"/>
  <c r="C302" i="49" s="1"/>
  <c r="G302" i="49" a="1"/>
  <c r="G302" i="49" s="1"/>
  <c r="B303" i="49"/>
  <c r="I302" i="49" a="1"/>
  <c r="I302" i="49" s="1"/>
  <c r="D302" i="49" a="1"/>
  <c r="D302" i="49" s="1"/>
  <c r="J303" i="49" l="1" a="1"/>
  <c r="J303" i="49" s="1"/>
  <c r="G303" i="49" a="1"/>
  <c r="G303" i="49" s="1"/>
  <c r="D303" i="49" a="1"/>
  <c r="D303" i="49" s="1"/>
  <c r="B304" i="49"/>
  <c r="I303" i="49" a="1"/>
  <c r="I303" i="49" s="1"/>
  <c r="E303" i="49" a="1"/>
  <c r="E303" i="49" s="1"/>
  <c r="F303" i="49" a="1"/>
  <c r="F303" i="49" s="1"/>
  <c r="K303" i="49" a="1"/>
  <c r="K303" i="49" s="1"/>
  <c r="H303" i="49" a="1"/>
  <c r="H303" i="49" s="1"/>
  <c r="L303" i="49" a="1"/>
  <c r="L303" i="49" s="1"/>
  <c r="C303" i="49" a="1"/>
  <c r="C303" i="49" s="1"/>
  <c r="K304" i="49" l="1" a="1"/>
  <c r="K304" i="49" s="1"/>
  <c r="H304" i="49" a="1"/>
  <c r="H304" i="49" s="1"/>
  <c r="E304" i="49" a="1"/>
  <c r="E304" i="49" s="1"/>
  <c r="B305" i="49"/>
  <c r="L304" i="49" a="1"/>
  <c r="L304" i="49" s="1"/>
  <c r="F304" i="49" a="1"/>
  <c r="F304" i="49" s="1"/>
  <c r="J304" i="49" a="1"/>
  <c r="J304" i="49" s="1"/>
  <c r="C304" i="49" a="1"/>
  <c r="C304" i="49" s="1"/>
  <c r="I304" i="49" a="1"/>
  <c r="I304" i="49" s="1"/>
  <c r="G304" i="49" a="1"/>
  <c r="G304" i="49" s="1"/>
  <c r="D304" i="49" a="1"/>
  <c r="D304" i="49" s="1"/>
  <c r="J305" i="49" l="1" a="1"/>
  <c r="J305" i="49" s="1"/>
  <c r="G305" i="49" a="1"/>
  <c r="G305" i="49" s="1"/>
  <c r="D305" i="49" a="1"/>
  <c r="D305" i="49" s="1"/>
  <c r="B306" i="49"/>
  <c r="K305" i="49" a="1"/>
  <c r="K305" i="49" s="1"/>
  <c r="F305" i="49" a="1"/>
  <c r="F305" i="49" s="1"/>
  <c r="L305" i="49" a="1"/>
  <c r="L305" i="49" s="1"/>
  <c r="C305" i="49" a="1"/>
  <c r="C305" i="49" s="1"/>
  <c r="H305" i="49" a="1"/>
  <c r="H305" i="49" s="1"/>
  <c r="I305" i="49" a="1"/>
  <c r="I305" i="49" s="1"/>
  <c r="E305" i="49" a="1"/>
  <c r="E305" i="49" s="1"/>
  <c r="K306" i="49" l="1" a="1"/>
  <c r="K306" i="49" s="1"/>
  <c r="H306" i="49" a="1"/>
  <c r="H306" i="49" s="1"/>
  <c r="E306" i="49" a="1"/>
  <c r="E306" i="49" s="1"/>
  <c r="B307" i="49"/>
  <c r="G306" i="49" a="1"/>
  <c r="G306" i="49" s="1"/>
  <c r="L306" i="49" a="1"/>
  <c r="L306" i="49" s="1"/>
  <c r="I306" i="49" a="1"/>
  <c r="I306" i="49" s="1"/>
  <c r="F306" i="49" a="1"/>
  <c r="F306" i="49" s="1"/>
  <c r="D306" i="49" a="1"/>
  <c r="D306" i="49" s="1"/>
  <c r="J306" i="49" a="1"/>
  <c r="J306" i="49" s="1"/>
  <c r="C306" i="49" a="1"/>
  <c r="C306" i="49" s="1"/>
  <c r="J307" i="49" l="1" a="1"/>
  <c r="J307" i="49" s="1"/>
  <c r="G307" i="49" a="1"/>
  <c r="G307" i="49" s="1"/>
  <c r="D307" i="49" a="1"/>
  <c r="D307" i="49" s="1"/>
  <c r="B308" i="49"/>
  <c r="L307" i="49" a="1"/>
  <c r="L307" i="49" s="1"/>
  <c r="H307" i="49" a="1"/>
  <c r="H307" i="49" s="1"/>
  <c r="C307" i="49" a="1"/>
  <c r="C307" i="49" s="1"/>
  <c r="F307" i="49" a="1"/>
  <c r="F307" i="49" s="1"/>
  <c r="K307" i="49" a="1"/>
  <c r="K307" i="49" s="1"/>
  <c r="I307" i="49" a="1"/>
  <c r="I307" i="49" s="1"/>
  <c r="E307" i="49" a="1"/>
  <c r="E307" i="49" s="1"/>
  <c r="K308" i="49" l="1" a="1"/>
  <c r="K308" i="49" s="1"/>
  <c r="H308" i="49" a="1"/>
  <c r="H308" i="49" s="1"/>
  <c r="E308" i="49" a="1"/>
  <c r="E308" i="49" s="1"/>
  <c r="C308" i="49" a="1"/>
  <c r="C308" i="49" s="1"/>
  <c r="B309" i="49"/>
  <c r="G308" i="49" a="1"/>
  <c r="G308" i="49" s="1"/>
  <c r="L308" i="49" a="1"/>
  <c r="L308" i="49" s="1"/>
  <c r="D308" i="49" a="1"/>
  <c r="D308" i="49" s="1"/>
  <c r="I308" i="49" a="1"/>
  <c r="I308" i="49" s="1"/>
  <c r="J308" i="49" a="1"/>
  <c r="J308" i="49" s="1"/>
  <c r="F308" i="49" a="1"/>
  <c r="F308" i="49" s="1"/>
  <c r="J309" i="49" l="1" a="1"/>
  <c r="J309" i="49" s="1"/>
  <c r="G309" i="49" a="1"/>
  <c r="G309" i="49" s="1"/>
  <c r="D309" i="49" a="1"/>
  <c r="D309" i="49" s="1"/>
  <c r="B310" i="49"/>
  <c r="I309" i="49" a="1"/>
  <c r="I309" i="49" s="1"/>
  <c r="E309" i="49" a="1"/>
  <c r="E309" i="49" s="1"/>
  <c r="H309" i="49" a="1"/>
  <c r="H309" i="49" s="1"/>
  <c r="L309" i="49" a="1"/>
  <c r="L309" i="49" s="1"/>
  <c r="F309" i="49" a="1"/>
  <c r="F309" i="49" s="1"/>
  <c r="K309" i="49" a="1"/>
  <c r="K309" i="49" s="1"/>
  <c r="C309" i="49" a="1"/>
  <c r="C309" i="49" s="1"/>
  <c r="B311" i="49" l="1"/>
  <c r="I310" i="49" a="1"/>
  <c r="I310" i="49" s="1"/>
  <c r="L310" i="49" a="1"/>
  <c r="L310" i="49" s="1"/>
  <c r="E310" i="49" a="1"/>
  <c r="E310" i="49" s="1"/>
  <c r="H310" i="49" a="1"/>
  <c r="H310" i="49" s="1"/>
  <c r="C310" i="49" a="1"/>
  <c r="C310" i="49" s="1"/>
  <c r="G310" i="49" a="1"/>
  <c r="G310" i="49" s="1"/>
  <c r="D310" i="49" a="1"/>
  <c r="D310" i="49" s="1"/>
  <c r="K310" i="49" a="1"/>
  <c r="K310" i="49" s="1"/>
  <c r="J310" i="49" a="1"/>
  <c r="J310" i="49" s="1"/>
  <c r="F310" i="49" a="1"/>
  <c r="F310" i="49" s="1"/>
  <c r="L311" i="49" l="1" a="1"/>
  <c r="L311" i="49" s="1"/>
  <c r="I311" i="49" a="1"/>
  <c r="I311" i="49" s="1"/>
  <c r="F311" i="49" a="1"/>
  <c r="F311" i="49" s="1"/>
  <c r="C311" i="49" a="1"/>
  <c r="C311" i="49" s="1"/>
  <c r="B312" i="49"/>
  <c r="E311" i="49" a="1"/>
  <c r="E311" i="49" s="1"/>
  <c r="H311" i="49" a="1"/>
  <c r="H311" i="49" s="1"/>
  <c r="K311" i="49" a="1"/>
  <c r="K311" i="49" s="1"/>
  <c r="D311" i="49" a="1"/>
  <c r="D311" i="49" s="1"/>
  <c r="G311" i="49" a="1"/>
  <c r="G311" i="49" s="1"/>
  <c r="J311" i="49" a="1"/>
  <c r="J311" i="49" s="1"/>
  <c r="F312" i="49" l="1" a="1"/>
  <c r="F312" i="49" s="1"/>
  <c r="B313" i="49"/>
  <c r="I312" i="49" a="1"/>
  <c r="I312" i="49" s="1"/>
  <c r="G312" i="49" a="1"/>
  <c r="G312" i="49" s="1"/>
  <c r="L312" i="49" a="1"/>
  <c r="L312" i="49" s="1"/>
  <c r="E312" i="49" a="1"/>
  <c r="E312" i="49" s="1"/>
  <c r="C312" i="49" a="1"/>
  <c r="C312" i="49" s="1"/>
  <c r="K312" i="49" a="1"/>
  <c r="K312" i="49" s="1"/>
  <c r="J312" i="49" a="1"/>
  <c r="J312" i="49" s="1"/>
  <c r="H312" i="49" a="1"/>
  <c r="H312" i="49" s="1"/>
  <c r="D312" i="49" a="1"/>
  <c r="D312" i="49" s="1"/>
  <c r="L313" i="49" l="1" a="1"/>
  <c r="L313" i="49" s="1"/>
  <c r="I313" i="49" a="1"/>
  <c r="I313" i="49" s="1"/>
  <c r="F313" i="49" a="1"/>
  <c r="F313" i="49" s="1"/>
  <c r="C313" i="49" a="1"/>
  <c r="C313" i="49" s="1"/>
  <c r="J313" i="49" a="1"/>
  <c r="J313" i="49" s="1"/>
  <c r="D313" i="49" a="1"/>
  <c r="D313" i="49" s="1"/>
  <c r="H313" i="49" a="1"/>
  <c r="H313" i="49" s="1"/>
  <c r="E313" i="49" a="1"/>
  <c r="E313" i="49" s="1"/>
  <c r="K313" i="49" a="1"/>
  <c r="K313" i="49" s="1"/>
  <c r="G313" i="49" a="1"/>
  <c r="G313" i="49" s="1"/>
  <c r="B314" i="49"/>
  <c r="J314" i="49" l="1" a="1"/>
  <c r="J314" i="49" s="1"/>
  <c r="C314" i="49" a="1"/>
  <c r="C314" i="49" s="1"/>
  <c r="F314" i="49" a="1"/>
  <c r="F314" i="49" s="1"/>
  <c r="I314" i="49" a="1"/>
  <c r="I314" i="49" s="1"/>
  <c r="D314" i="49" a="1"/>
  <c r="D314" i="49" s="1"/>
  <c r="L314" i="49" a="1"/>
  <c r="L314" i="49" s="1"/>
  <c r="E314" i="49" a="1"/>
  <c r="E314" i="49" s="1"/>
  <c r="K314" i="49" a="1"/>
  <c r="K314" i="49" s="1"/>
  <c r="B315" i="49"/>
  <c r="H314" i="49" a="1"/>
  <c r="H314" i="49" s="1"/>
  <c r="G314" i="49" a="1"/>
  <c r="G314" i="49" s="1"/>
  <c r="L315" i="49" l="1" a="1"/>
  <c r="L315" i="49" s="1"/>
  <c r="I315" i="49" a="1"/>
  <c r="I315" i="49" s="1"/>
  <c r="F315" i="49" a="1"/>
  <c r="F315" i="49" s="1"/>
  <c r="C315" i="49" a="1"/>
  <c r="C315" i="49" s="1"/>
  <c r="G315" i="49" a="1"/>
  <c r="G315" i="49" s="1"/>
  <c r="J315" i="49" a="1"/>
  <c r="J315" i="49" s="1"/>
  <c r="H315" i="49" a="1"/>
  <c r="H315" i="49" s="1"/>
  <c r="B316" i="49"/>
  <c r="D315" i="49" a="1"/>
  <c r="D315" i="49" s="1"/>
  <c r="K315" i="49" a="1"/>
  <c r="K315" i="49" s="1"/>
  <c r="E315" i="49" a="1"/>
  <c r="E315" i="49" s="1"/>
  <c r="K316" i="49" l="1" a="1"/>
  <c r="K316" i="49" s="1"/>
  <c r="G316" i="49" a="1"/>
  <c r="G316" i="49" s="1"/>
  <c r="J316" i="49" a="1"/>
  <c r="J316" i="49" s="1"/>
  <c r="C316" i="49" a="1"/>
  <c r="C316" i="49" s="1"/>
  <c r="E316" i="49" a="1"/>
  <c r="E316" i="49" s="1"/>
  <c r="H316" i="49" a="1"/>
  <c r="H316" i="49" s="1"/>
  <c r="B317" i="49"/>
  <c r="D316" i="49" a="1"/>
  <c r="D316" i="49" s="1"/>
  <c r="L316" i="49" a="1"/>
  <c r="L316" i="49" s="1"/>
  <c r="I316" i="49" a="1"/>
  <c r="I316" i="49" s="1"/>
  <c r="F316" i="49" a="1"/>
  <c r="F316" i="49" s="1"/>
  <c r="L317" i="49" l="1" a="1"/>
  <c r="L317" i="49" s="1"/>
  <c r="I317" i="49" a="1"/>
  <c r="I317" i="49" s="1"/>
  <c r="F317" i="49" a="1"/>
  <c r="F317" i="49" s="1"/>
  <c r="C317" i="49" a="1"/>
  <c r="C317" i="49" s="1"/>
  <c r="K317" i="49" a="1"/>
  <c r="K317" i="49" s="1"/>
  <c r="D317" i="49" a="1"/>
  <c r="D317" i="49" s="1"/>
  <c r="G317" i="49" a="1"/>
  <c r="G317" i="49" s="1"/>
  <c r="H317" i="49" a="1"/>
  <c r="H317" i="49" s="1"/>
  <c r="J317" i="49" a="1"/>
  <c r="J317" i="49" s="1"/>
  <c r="E317" i="49" a="1"/>
  <c r="E317" i="49" s="1"/>
  <c r="B318" i="49"/>
  <c r="H318" i="49" l="1" a="1"/>
  <c r="H318" i="49" s="1"/>
  <c r="D318" i="49" a="1"/>
  <c r="D318" i="49" s="1"/>
  <c r="K318" i="49" a="1"/>
  <c r="K318" i="49" s="1"/>
  <c r="G318" i="49" a="1"/>
  <c r="G318" i="49" s="1"/>
  <c r="L318" i="49" a="1"/>
  <c r="L318" i="49" s="1"/>
  <c r="F318" i="49" a="1"/>
  <c r="F318" i="49" s="1"/>
  <c r="J318" i="49" a="1"/>
  <c r="J318" i="49" s="1"/>
  <c r="E318" i="49" a="1"/>
  <c r="E318" i="49" s="1"/>
  <c r="B319" i="49"/>
  <c r="I318" i="49" a="1"/>
  <c r="I318" i="49" s="1"/>
  <c r="C318" i="49" a="1"/>
  <c r="C318" i="49" s="1"/>
  <c r="L319" i="49" l="1" a="1"/>
  <c r="L319" i="49" s="1"/>
  <c r="I319" i="49" a="1"/>
  <c r="I319" i="49" s="1"/>
  <c r="F319" i="49" a="1"/>
  <c r="F319" i="49" s="1"/>
  <c r="C319" i="49" a="1"/>
  <c r="C319" i="49" s="1"/>
  <c r="H319" i="49" a="1"/>
  <c r="H319" i="49" s="1"/>
  <c r="K319" i="49" a="1"/>
  <c r="K319" i="49" s="1"/>
  <c r="D319" i="49" a="1"/>
  <c r="D319" i="49" s="1"/>
  <c r="B320" i="49"/>
  <c r="E319" i="49" a="1"/>
  <c r="E319" i="49" s="1"/>
  <c r="J319" i="49" a="1"/>
  <c r="J319" i="49" s="1"/>
  <c r="G319" i="49" a="1"/>
  <c r="G319" i="49" s="1"/>
  <c r="L320" i="49" l="1" a="1"/>
  <c r="L320" i="49" s="1"/>
  <c r="E320" i="49" a="1"/>
  <c r="E320" i="49" s="1"/>
  <c r="H320" i="49" a="1"/>
  <c r="H320" i="49" s="1"/>
  <c r="D320" i="49" a="1"/>
  <c r="D320" i="49" s="1"/>
  <c r="I320" i="49" a="1"/>
  <c r="I320" i="49" s="1"/>
  <c r="C320" i="49" a="1"/>
  <c r="C320" i="49" s="1"/>
  <c r="B321" i="49"/>
  <c r="K320" i="49" a="1"/>
  <c r="K320" i="49" s="1"/>
  <c r="F320" i="49" a="1"/>
  <c r="F320" i="49" s="1"/>
  <c r="J320" i="49" a="1"/>
  <c r="J320" i="49" s="1"/>
  <c r="G320" i="49" a="1"/>
  <c r="G320" i="49" s="1"/>
  <c r="L321" i="49" l="1" a="1"/>
  <c r="L321" i="49" s="1"/>
  <c r="I321" i="49" a="1"/>
  <c r="I321" i="49" s="1"/>
  <c r="F321" i="49" a="1"/>
  <c r="F321" i="49" s="1"/>
  <c r="C321" i="49" a="1"/>
  <c r="C321" i="49" s="1"/>
  <c r="B322" i="49"/>
  <c r="E321" i="49" a="1"/>
  <c r="E321" i="49" s="1"/>
  <c r="H321" i="49" a="1"/>
  <c r="H321" i="49" s="1"/>
  <c r="G321" i="49" a="1"/>
  <c r="G321" i="49" s="1"/>
  <c r="K321" i="49" a="1"/>
  <c r="K321" i="49" s="1"/>
  <c r="J321" i="49" a="1"/>
  <c r="J321" i="49" s="1"/>
  <c r="D321" i="49" a="1"/>
  <c r="D321" i="49" s="1"/>
  <c r="B323" i="49" l="1"/>
  <c r="I322" i="49" a="1"/>
  <c r="I322" i="49" s="1"/>
  <c r="L322" i="49" a="1"/>
  <c r="L322" i="49" s="1"/>
  <c r="E322" i="49" a="1"/>
  <c r="E322" i="49" s="1"/>
  <c r="G322" i="49" a="1"/>
  <c r="G322" i="49" s="1"/>
  <c r="F322" i="49" a="1"/>
  <c r="F322" i="49" s="1"/>
  <c r="C322" i="49" a="1"/>
  <c r="C322" i="49" s="1"/>
  <c r="K322" i="49" a="1"/>
  <c r="K322" i="49" s="1"/>
  <c r="J322" i="49" a="1"/>
  <c r="J322" i="49" s="1"/>
  <c r="D322" i="49" a="1"/>
  <c r="D322" i="49" s="1"/>
  <c r="H322" i="49" a="1"/>
  <c r="H322" i="49" s="1"/>
  <c r="L323" i="49" l="1" a="1"/>
  <c r="L323" i="49" s="1"/>
  <c r="I323" i="49" a="1"/>
  <c r="I323" i="49" s="1"/>
  <c r="F323" i="49" a="1"/>
  <c r="F323" i="49" s="1"/>
  <c r="C323" i="49" a="1"/>
  <c r="C323" i="49" s="1"/>
  <c r="J323" i="49" a="1"/>
  <c r="J323" i="49" s="1"/>
  <c r="E323" i="49" a="1"/>
  <c r="E323" i="49" s="1"/>
  <c r="K323" i="49" a="1"/>
  <c r="K323" i="49" s="1"/>
  <c r="D323" i="49" a="1"/>
  <c r="D323" i="49" s="1"/>
  <c r="H323" i="49" a="1"/>
  <c r="H323" i="49" s="1"/>
  <c r="G323" i="49" a="1"/>
  <c r="G323" i="49" s="1"/>
  <c r="B324" i="49"/>
  <c r="J324" i="49" l="1" a="1"/>
  <c r="J324" i="49" s="1"/>
  <c r="G324" i="49" a="1"/>
  <c r="G324" i="49" s="1"/>
  <c r="D324" i="49" a="1"/>
  <c r="D324" i="49" s="1"/>
  <c r="I324" i="49" a="1"/>
  <c r="I324" i="49" s="1"/>
  <c r="E324" i="49" a="1"/>
  <c r="E324" i="49" s="1"/>
  <c r="B325" i="49"/>
  <c r="K324" i="49" a="1"/>
  <c r="K324" i="49" s="1"/>
  <c r="C324" i="49" a="1"/>
  <c r="C324" i="49" s="1"/>
  <c r="F324" i="49" a="1"/>
  <c r="F324" i="49" s="1"/>
  <c r="L324" i="49" a="1"/>
  <c r="L324" i="49" s="1"/>
  <c r="H324" i="49" a="1"/>
  <c r="H324" i="49" s="1"/>
  <c r="L325" i="49" l="1" a="1"/>
  <c r="L325" i="49" s="1"/>
  <c r="I325" i="49" a="1"/>
  <c r="I325" i="49" s="1"/>
  <c r="F325" i="49" a="1"/>
  <c r="F325" i="49" s="1"/>
  <c r="C325" i="49" a="1"/>
  <c r="C325" i="49" s="1"/>
  <c r="B326" i="49"/>
  <c r="K325" i="49" a="1"/>
  <c r="K325" i="49" s="1"/>
  <c r="G325" i="49" a="1"/>
  <c r="G325" i="49" s="1"/>
  <c r="J325" i="49" a="1"/>
  <c r="J325" i="49" s="1"/>
  <c r="D325" i="49" a="1"/>
  <c r="D325" i="49" s="1"/>
  <c r="H325" i="49" a="1"/>
  <c r="H325" i="49" s="1"/>
  <c r="E325" i="49" a="1"/>
  <c r="E325" i="49" s="1"/>
  <c r="J326" i="49" l="1" a="1"/>
  <c r="J326" i="49" s="1"/>
  <c r="G326" i="49" a="1"/>
  <c r="G326" i="49" s="1"/>
  <c r="D326" i="49" a="1"/>
  <c r="D326" i="49" s="1"/>
  <c r="K326" i="49" a="1"/>
  <c r="K326" i="49" s="1"/>
  <c r="F326" i="49" a="1"/>
  <c r="F326" i="49" s="1"/>
  <c r="B327" i="49"/>
  <c r="I326" i="49" a="1"/>
  <c r="I326" i="49" s="1"/>
  <c r="C326" i="49" a="1"/>
  <c r="C326" i="49" s="1"/>
  <c r="L326" i="49" a="1"/>
  <c r="L326" i="49" s="1"/>
  <c r="H326" i="49" a="1"/>
  <c r="H326" i="49" s="1"/>
  <c r="E326" i="49" a="1"/>
  <c r="E326" i="49" s="1"/>
  <c r="L327" i="49" l="1" a="1"/>
  <c r="L327" i="49" s="1"/>
  <c r="I327" i="49" a="1"/>
  <c r="I327" i="49" s="1"/>
  <c r="F327" i="49" a="1"/>
  <c r="F327" i="49" s="1"/>
  <c r="C327" i="49" a="1"/>
  <c r="C327" i="49" s="1"/>
  <c r="H327" i="49" a="1"/>
  <c r="H327" i="49" s="1"/>
  <c r="D327" i="49" a="1"/>
  <c r="D327" i="49" s="1"/>
  <c r="J327" i="49" a="1"/>
  <c r="J327" i="49" s="1"/>
  <c r="G327" i="49" a="1"/>
  <c r="G327" i="49" s="1"/>
  <c r="B328" i="49"/>
  <c r="E327" i="49" a="1"/>
  <c r="E327" i="49" s="1"/>
  <c r="K327" i="49" a="1"/>
  <c r="K327" i="49" s="1"/>
  <c r="J328" i="49" l="1" a="1"/>
  <c r="J328" i="49" s="1"/>
  <c r="G328" i="49" a="1"/>
  <c r="G328" i="49" s="1"/>
  <c r="D328" i="49" a="1"/>
  <c r="D328" i="49" s="1"/>
  <c r="L328" i="49" a="1"/>
  <c r="L328" i="49" s="1"/>
  <c r="H328" i="49" a="1"/>
  <c r="H328" i="49" s="1"/>
  <c r="C328" i="49" a="1"/>
  <c r="C328" i="49" s="1"/>
  <c r="B329" i="49"/>
  <c r="I328" i="49" a="1"/>
  <c r="I328" i="49" s="1"/>
  <c r="E328" i="49" a="1"/>
  <c r="E328" i="49" s="1"/>
  <c r="F328" i="49" a="1"/>
  <c r="F328" i="49" s="1"/>
  <c r="K328" i="49" a="1"/>
  <c r="K328" i="49" s="1"/>
  <c r="L329" i="49" l="1" a="1"/>
  <c r="L329" i="49" s="1"/>
  <c r="I329" i="49" a="1"/>
  <c r="I329" i="49" s="1"/>
  <c r="F329" i="49" a="1"/>
  <c r="F329" i="49" s="1"/>
  <c r="C329" i="49" a="1"/>
  <c r="C329" i="49" s="1"/>
  <c r="J329" i="49" a="1"/>
  <c r="J329" i="49" s="1"/>
  <c r="E329" i="49" a="1"/>
  <c r="E329" i="49" s="1"/>
  <c r="H329" i="49" a="1"/>
  <c r="H329" i="49" s="1"/>
  <c r="G329" i="49" a="1"/>
  <c r="G329" i="49" s="1"/>
  <c r="B330" i="49"/>
  <c r="K329" i="49" a="1"/>
  <c r="K329" i="49" s="1"/>
  <c r="D329" i="49" a="1"/>
  <c r="D329" i="49" s="1"/>
  <c r="J330" i="49" l="1" a="1"/>
  <c r="J330" i="49" s="1"/>
  <c r="G330" i="49" a="1"/>
  <c r="G330" i="49" s="1"/>
  <c r="D330" i="49" a="1"/>
  <c r="D330" i="49" s="1"/>
  <c r="I330" i="49" a="1"/>
  <c r="I330" i="49" s="1"/>
  <c r="E330" i="49" a="1"/>
  <c r="E330" i="49" s="1"/>
  <c r="B331" i="49"/>
  <c r="H330" i="49" a="1"/>
  <c r="H330" i="49" s="1"/>
  <c r="K330" i="49" a="1"/>
  <c r="K330" i="49" s="1"/>
  <c r="L330" i="49" a="1"/>
  <c r="L330" i="49" s="1"/>
  <c r="F330" i="49" a="1"/>
  <c r="F330" i="49" s="1"/>
  <c r="C330" i="49" a="1"/>
  <c r="C330" i="49" s="1"/>
  <c r="L331" i="49" l="1" a="1"/>
  <c r="L331" i="49" s="1"/>
  <c r="I331" i="49" a="1"/>
  <c r="I331" i="49" s="1"/>
  <c r="F331" i="49" a="1"/>
  <c r="F331" i="49" s="1"/>
  <c r="C331" i="49" a="1"/>
  <c r="C331" i="49" s="1"/>
  <c r="B332" i="49"/>
  <c r="K331" i="49" a="1"/>
  <c r="K331" i="49" s="1"/>
  <c r="G331" i="49" a="1"/>
  <c r="G331" i="49" s="1"/>
  <c r="H331" i="49" a="1"/>
  <c r="H331" i="49" s="1"/>
  <c r="E331" i="49" a="1"/>
  <c r="E331" i="49" s="1"/>
  <c r="D331" i="49" a="1"/>
  <c r="D331" i="49" s="1"/>
  <c r="J331" i="49" a="1"/>
  <c r="J331" i="49" s="1"/>
  <c r="J332" i="49" l="1" a="1"/>
  <c r="J332" i="49" s="1"/>
  <c r="G332" i="49" a="1"/>
  <c r="G332" i="49" s="1"/>
  <c r="D332" i="49" a="1"/>
  <c r="D332" i="49" s="1"/>
  <c r="K332" i="49" a="1"/>
  <c r="K332" i="49" s="1"/>
  <c r="F332" i="49" a="1"/>
  <c r="F332" i="49" s="1"/>
  <c r="H332" i="49" a="1"/>
  <c r="H332" i="49" s="1"/>
  <c r="C332" i="49" a="1"/>
  <c r="C332" i="49" s="1"/>
  <c r="B333" i="49"/>
  <c r="L332" i="49" a="1"/>
  <c r="L332" i="49" s="1"/>
  <c r="E332" i="49" a="1"/>
  <c r="E332" i="49" s="1"/>
  <c r="I332" i="49" a="1"/>
  <c r="I332" i="49" s="1"/>
  <c r="L333" i="49" l="1" a="1"/>
  <c r="L333" i="49" s="1"/>
  <c r="I333" i="49" a="1"/>
  <c r="I333" i="49" s="1"/>
  <c r="F333" i="49" a="1"/>
  <c r="F333" i="49" s="1"/>
  <c r="C333" i="49" a="1"/>
  <c r="C333" i="49" s="1"/>
  <c r="H333" i="49" a="1"/>
  <c r="H333" i="49" s="1"/>
  <c r="D333" i="49" a="1"/>
  <c r="D333" i="49" s="1"/>
  <c r="G333" i="49" a="1"/>
  <c r="G333" i="49" s="1"/>
  <c r="K333" i="49" a="1"/>
  <c r="K333" i="49" s="1"/>
  <c r="E333" i="49" a="1"/>
  <c r="E333" i="49" s="1"/>
  <c r="J333" i="49" a="1"/>
  <c r="J333" i="49" s="1"/>
  <c r="B334" i="49"/>
  <c r="J334" i="49" l="1" a="1"/>
  <c r="J334" i="49" s="1"/>
  <c r="G334" i="49" a="1"/>
  <c r="G334" i="49" s="1"/>
  <c r="D334" i="49" a="1"/>
  <c r="D334" i="49" s="1"/>
  <c r="L334" i="49" a="1"/>
  <c r="L334" i="49" s="1"/>
  <c r="H334" i="49" a="1"/>
  <c r="H334" i="49" s="1"/>
  <c r="C334" i="49" a="1"/>
  <c r="C334" i="49" s="1"/>
  <c r="F334" i="49" a="1"/>
  <c r="F334" i="49" s="1"/>
  <c r="B335" i="49"/>
  <c r="I334" i="49" a="1"/>
  <c r="I334" i="49" s="1"/>
  <c r="E334" i="49" a="1"/>
  <c r="E334" i="49" s="1"/>
  <c r="K334" i="49" a="1"/>
  <c r="K334" i="49" s="1"/>
  <c r="L335" i="49" l="1" a="1"/>
  <c r="L335" i="49" s="1"/>
  <c r="I335" i="49" a="1"/>
  <c r="I335" i="49" s="1"/>
  <c r="F335" i="49" a="1"/>
  <c r="F335" i="49" s="1"/>
  <c r="C335" i="49" a="1"/>
  <c r="C335" i="49" s="1"/>
  <c r="J335" i="49" a="1"/>
  <c r="J335" i="49" s="1"/>
  <c r="E335" i="49" a="1"/>
  <c r="E335" i="49" s="1"/>
  <c r="G335" i="49" a="1"/>
  <c r="G335" i="49" s="1"/>
  <c r="K335" i="49" a="1"/>
  <c r="K335" i="49" s="1"/>
  <c r="D335" i="49" a="1"/>
  <c r="D335" i="49" s="1"/>
  <c r="B336" i="49"/>
  <c r="H335" i="49" a="1"/>
  <c r="H335" i="49" s="1"/>
  <c r="J336" i="49" l="1" a="1"/>
  <c r="J336" i="49" s="1"/>
  <c r="G336" i="49" a="1"/>
  <c r="G336" i="49" s="1"/>
  <c r="D336" i="49" a="1"/>
  <c r="D336" i="49" s="1"/>
  <c r="I336" i="49" a="1"/>
  <c r="I336" i="49" s="1"/>
  <c r="E336" i="49" a="1"/>
  <c r="E336" i="49" s="1"/>
  <c r="B337" i="49"/>
  <c r="L336" i="49" a="1"/>
  <c r="L336" i="49" s="1"/>
  <c r="F336" i="49" a="1"/>
  <c r="F336" i="49" s="1"/>
  <c r="K336" i="49" a="1"/>
  <c r="K336" i="49" s="1"/>
  <c r="C336" i="49" a="1"/>
  <c r="C336" i="49" s="1"/>
  <c r="H336" i="49" a="1"/>
  <c r="H336" i="49" s="1"/>
  <c r="L337" i="49" l="1" a="1"/>
  <c r="L337" i="49" s="1"/>
  <c r="I337" i="49" a="1"/>
  <c r="I337" i="49" s="1"/>
  <c r="F337" i="49" a="1"/>
  <c r="F337" i="49" s="1"/>
  <c r="C337" i="49" a="1"/>
  <c r="C337" i="49" s="1"/>
  <c r="B338" i="49"/>
  <c r="K337" i="49" a="1"/>
  <c r="K337" i="49" s="1"/>
  <c r="G337" i="49" a="1"/>
  <c r="G337" i="49" s="1"/>
  <c r="E337" i="49" a="1"/>
  <c r="E337" i="49" s="1"/>
  <c r="J337" i="49" a="1"/>
  <c r="J337" i="49" s="1"/>
  <c r="D337" i="49" a="1"/>
  <c r="D337" i="49" s="1"/>
  <c r="H337" i="49" a="1"/>
  <c r="H337" i="49" s="1"/>
  <c r="J338" i="49" l="1" a="1"/>
  <c r="J338" i="49" s="1"/>
  <c r="G338" i="49" a="1"/>
  <c r="G338" i="49" s="1"/>
  <c r="D338" i="49" a="1"/>
  <c r="D338" i="49" s="1"/>
  <c r="K338" i="49" a="1"/>
  <c r="K338" i="49" s="1"/>
  <c r="F338" i="49" a="1"/>
  <c r="F338" i="49" s="1"/>
  <c r="B339" i="49"/>
  <c r="L338" i="49" a="1"/>
  <c r="L338" i="49" s="1"/>
  <c r="E338" i="49" a="1"/>
  <c r="E338" i="49" s="1"/>
  <c r="H338" i="49" a="1"/>
  <c r="H338" i="49" s="1"/>
  <c r="I338" i="49" a="1"/>
  <c r="I338" i="49" s="1"/>
  <c r="C338" i="49" a="1"/>
  <c r="C338" i="49" s="1"/>
  <c r="L339" i="49" l="1" a="1"/>
  <c r="L339" i="49" s="1"/>
  <c r="I339" i="49" a="1"/>
  <c r="I339" i="49" s="1"/>
  <c r="F339" i="49" a="1"/>
  <c r="F339" i="49" s="1"/>
  <c r="C339" i="49" a="1"/>
  <c r="C339" i="49" s="1"/>
  <c r="H339" i="49" a="1"/>
  <c r="H339" i="49" s="1"/>
  <c r="D339" i="49" a="1"/>
  <c r="D339" i="49" s="1"/>
  <c r="K339" i="49" a="1"/>
  <c r="K339" i="49" s="1"/>
  <c r="E339" i="49" a="1"/>
  <c r="E339" i="49" s="1"/>
  <c r="J339" i="49" a="1"/>
  <c r="J339" i="49" s="1"/>
  <c r="G339" i="49" a="1"/>
  <c r="G339" i="49" s="1"/>
  <c r="B340" i="49"/>
  <c r="J340" i="49" l="1" a="1"/>
  <c r="J340" i="49" s="1"/>
  <c r="G340" i="49" a="1"/>
  <c r="G340" i="49" s="1"/>
  <c r="H340" i="49" a="1"/>
  <c r="H340" i="49" s="1"/>
  <c r="K340" i="49" a="1"/>
  <c r="K340" i="49" s="1"/>
  <c r="D340" i="49" a="1"/>
  <c r="D340" i="49" s="1"/>
  <c r="C340" i="49" a="1"/>
  <c r="C340" i="49" s="1"/>
  <c r="B341" i="49"/>
  <c r="I340" i="49" a="1"/>
  <c r="I340" i="49" s="1"/>
  <c r="L340" i="49" a="1"/>
  <c r="L340" i="49" s="1"/>
  <c r="E340" i="49" a="1"/>
  <c r="E340" i="49" s="1"/>
  <c r="F340" i="49" a="1"/>
  <c r="F340" i="49" s="1"/>
  <c r="L341" i="49" l="1" a="1"/>
  <c r="L341" i="49" s="1"/>
  <c r="H341" i="49" a="1"/>
  <c r="H341" i="49" s="1"/>
  <c r="K341" i="49" a="1"/>
  <c r="K341" i="49" s="1"/>
  <c r="D341" i="49" a="1"/>
  <c r="D341" i="49" s="1"/>
  <c r="I341" i="49" a="1"/>
  <c r="I341" i="49" s="1"/>
  <c r="C341" i="49" a="1"/>
  <c r="C341" i="49" s="1"/>
  <c r="G341" i="49" a="1"/>
  <c r="G341" i="49" s="1"/>
  <c r="F341" i="49" a="1"/>
  <c r="F341" i="49" s="1"/>
  <c r="J341" i="49" a="1"/>
  <c r="J341" i="49" s="1"/>
  <c r="E341" i="49" a="1"/>
  <c r="E341" i="49" s="1"/>
  <c r="B342" i="49"/>
  <c r="J342" i="49" l="1" a="1"/>
  <c r="J342" i="49" s="1"/>
  <c r="G342" i="49" a="1"/>
  <c r="G342" i="49" s="1"/>
  <c r="D342" i="49" a="1"/>
  <c r="D342" i="49" s="1"/>
  <c r="L342" i="49" a="1"/>
  <c r="L342" i="49" s="1"/>
  <c r="E342" i="49" a="1"/>
  <c r="E342" i="49" s="1"/>
  <c r="H342" i="49" a="1"/>
  <c r="H342" i="49" s="1"/>
  <c r="I342" i="49" a="1"/>
  <c r="I342" i="49" s="1"/>
  <c r="C342" i="49" a="1"/>
  <c r="C342" i="49" s="1"/>
  <c r="K342" i="49" a="1"/>
  <c r="K342" i="49" s="1"/>
  <c r="F342" i="49" a="1"/>
  <c r="F342" i="49" s="1"/>
  <c r="B343" i="49"/>
  <c r="B344" i="49" l="1"/>
  <c r="I343" i="49" a="1"/>
  <c r="I343" i="49" s="1"/>
  <c r="E343" i="49" a="1"/>
  <c r="E343" i="49" s="1"/>
  <c r="L343" i="49" a="1"/>
  <c r="L343" i="49" s="1"/>
  <c r="H343" i="49" a="1"/>
  <c r="H343" i="49" s="1"/>
  <c r="C343" i="49" a="1"/>
  <c r="C343" i="49" s="1"/>
  <c r="J343" i="49" a="1"/>
  <c r="J343" i="49" s="1"/>
  <c r="F343" i="49" a="1"/>
  <c r="F343" i="49" s="1"/>
  <c r="D343" i="49" a="1"/>
  <c r="D343" i="49" s="1"/>
  <c r="K343" i="49" a="1"/>
  <c r="K343" i="49" s="1"/>
  <c r="G343" i="49" a="1"/>
  <c r="G343" i="49" s="1"/>
  <c r="J344" i="49" l="1" a="1"/>
  <c r="J344" i="49" s="1"/>
  <c r="G344" i="49" a="1"/>
  <c r="G344" i="49" s="1"/>
  <c r="D344" i="49" a="1"/>
  <c r="D344" i="49" s="1"/>
  <c r="B345" i="49"/>
  <c r="I344" i="49" a="1"/>
  <c r="I344" i="49" s="1"/>
  <c r="L344" i="49" a="1"/>
  <c r="L344" i="49" s="1"/>
  <c r="E344" i="49" a="1"/>
  <c r="E344" i="49" s="1"/>
  <c r="H344" i="49" a="1"/>
  <c r="H344" i="49" s="1"/>
  <c r="C344" i="49" a="1"/>
  <c r="C344" i="49" s="1"/>
  <c r="K344" i="49" a="1"/>
  <c r="K344" i="49" s="1"/>
  <c r="F344" i="49" a="1"/>
  <c r="F344" i="49" s="1"/>
  <c r="F345" i="49" l="1" a="1"/>
  <c r="F345" i="49" s="1"/>
  <c r="B346" i="49"/>
  <c r="I345" i="49" a="1"/>
  <c r="I345" i="49" s="1"/>
  <c r="E345" i="49" a="1"/>
  <c r="E345" i="49" s="1"/>
  <c r="J345" i="49" a="1"/>
  <c r="J345" i="49" s="1"/>
  <c r="D345" i="49" a="1"/>
  <c r="D345" i="49" s="1"/>
  <c r="H345" i="49" a="1"/>
  <c r="H345" i="49" s="1"/>
  <c r="L345" i="49" a="1"/>
  <c r="L345" i="49" s="1"/>
  <c r="K345" i="49" a="1"/>
  <c r="K345" i="49" s="1"/>
  <c r="G345" i="49" a="1"/>
  <c r="G345" i="49" s="1"/>
  <c r="C345" i="49" a="1"/>
  <c r="C345" i="49" s="1"/>
  <c r="J346" i="49" l="1" a="1"/>
  <c r="J346" i="49" s="1"/>
  <c r="G346" i="49" a="1"/>
  <c r="G346" i="49" s="1"/>
  <c r="D346" i="49" a="1"/>
  <c r="D346" i="49" s="1"/>
  <c r="F346" i="49" a="1"/>
  <c r="F346" i="49" s="1"/>
  <c r="B347" i="49"/>
  <c r="I346" i="49" a="1"/>
  <c r="I346" i="49" s="1"/>
  <c r="K346" i="49" a="1"/>
  <c r="K346" i="49" s="1"/>
  <c r="E346" i="49" a="1"/>
  <c r="E346" i="49" s="1"/>
  <c r="L346" i="49" a="1"/>
  <c r="L346" i="49" s="1"/>
  <c r="H346" i="49" a="1"/>
  <c r="H346" i="49" s="1"/>
  <c r="C346" i="49" a="1"/>
  <c r="C346" i="49" s="1"/>
  <c r="J347" i="49" l="1" a="1"/>
  <c r="J347" i="49" s="1"/>
  <c r="C347" i="49" a="1"/>
  <c r="C347" i="49" s="1"/>
  <c r="F347" i="49" a="1"/>
  <c r="F347" i="49" s="1"/>
  <c r="I347" i="49" a="1"/>
  <c r="I347" i="49" s="1"/>
  <c r="D347" i="49" a="1"/>
  <c r="D347" i="49" s="1"/>
  <c r="B348" i="49"/>
  <c r="E347" i="49" a="1"/>
  <c r="E347" i="49" s="1"/>
  <c r="L347" i="49" a="1"/>
  <c r="L347" i="49" s="1"/>
  <c r="K347" i="49" a="1"/>
  <c r="K347" i="49" s="1"/>
  <c r="G347" i="49" a="1"/>
  <c r="G347" i="49" s="1"/>
  <c r="H347" i="49" a="1"/>
  <c r="H347" i="49" s="1"/>
  <c r="J348" i="49" l="1" a="1"/>
  <c r="J348" i="49" s="1"/>
  <c r="G348" i="49" a="1"/>
  <c r="G348" i="49" s="1"/>
  <c r="D348" i="49" a="1"/>
  <c r="D348" i="49" s="1"/>
  <c r="C348" i="49" a="1"/>
  <c r="C348" i="49" s="1"/>
  <c r="F348" i="49" a="1"/>
  <c r="F348" i="49" s="1"/>
  <c r="K348" i="49" a="1"/>
  <c r="K348" i="49" s="1"/>
  <c r="E348" i="49" a="1"/>
  <c r="E348" i="49" s="1"/>
  <c r="I348" i="49" a="1"/>
  <c r="I348" i="49" s="1"/>
  <c r="B349" i="49"/>
  <c r="L348" i="49" a="1"/>
  <c r="L348" i="49" s="1"/>
  <c r="H348" i="49" a="1"/>
  <c r="H348" i="49" s="1"/>
  <c r="G349" i="49" l="1" a="1"/>
  <c r="G349" i="49" s="1"/>
  <c r="J349" i="49" a="1"/>
  <c r="J349" i="49" s="1"/>
  <c r="C349" i="49" a="1"/>
  <c r="C349" i="49" s="1"/>
  <c r="K349" i="49" a="1"/>
  <c r="K349" i="49" s="1"/>
  <c r="E349" i="49" a="1"/>
  <c r="E349" i="49" s="1"/>
  <c r="L349" i="49" a="1"/>
  <c r="L349" i="49" s="1"/>
  <c r="H349" i="49" a="1"/>
  <c r="H349" i="49" s="1"/>
  <c r="F349" i="49" a="1"/>
  <c r="F349" i="49" s="1"/>
  <c r="B350" i="49"/>
  <c r="D349" i="49" a="1"/>
  <c r="D349" i="49" s="1"/>
  <c r="I349" i="49" a="1"/>
  <c r="I349" i="49" s="1"/>
  <c r="J350" i="49" l="1" a="1"/>
  <c r="J350" i="49" s="1"/>
  <c r="G350" i="49" a="1"/>
  <c r="G350" i="49" s="1"/>
  <c r="D350" i="49" a="1"/>
  <c r="D350" i="49" s="1"/>
  <c r="K350" i="49" a="1"/>
  <c r="K350" i="49" s="1"/>
  <c r="C350" i="49" a="1"/>
  <c r="C350" i="49" s="1"/>
  <c r="E350" i="49" a="1"/>
  <c r="E350" i="49" s="1"/>
  <c r="F350" i="49" a="1"/>
  <c r="F350" i="49" s="1"/>
  <c r="B351" i="49"/>
  <c r="L350" i="49" a="1"/>
  <c r="L350" i="49" s="1"/>
  <c r="H350" i="49" a="1"/>
  <c r="H350" i="49" s="1"/>
  <c r="I350" i="49" a="1"/>
  <c r="I350" i="49" s="1"/>
  <c r="K351" i="49" l="1" a="1"/>
  <c r="K351" i="49" s="1"/>
  <c r="D351" i="49" a="1"/>
  <c r="D351" i="49" s="1"/>
  <c r="G351" i="49" a="1"/>
  <c r="G351" i="49" s="1"/>
  <c r="L351" i="49" a="1"/>
  <c r="L351" i="49" s="1"/>
  <c r="F351" i="49" a="1"/>
  <c r="F351" i="49" s="1"/>
  <c r="J351" i="49" a="1"/>
  <c r="J351" i="49" s="1"/>
  <c r="E351" i="49" a="1"/>
  <c r="E351" i="49" s="1"/>
  <c r="B352" i="49"/>
  <c r="C351" i="49" a="1"/>
  <c r="C351" i="49" s="1"/>
  <c r="I351" i="49" a="1"/>
  <c r="I351" i="49" s="1"/>
  <c r="H351" i="49" a="1"/>
  <c r="H351" i="49" s="1"/>
  <c r="J352" i="49" l="1" a="1"/>
  <c r="J352" i="49" s="1"/>
  <c r="G352" i="49" a="1"/>
  <c r="G352" i="49" s="1"/>
  <c r="D352" i="49" a="1"/>
  <c r="D352" i="49" s="1"/>
  <c r="H352" i="49" a="1"/>
  <c r="H352" i="49" s="1"/>
  <c r="K352" i="49" a="1"/>
  <c r="K352" i="49" s="1"/>
  <c r="L352" i="49" a="1"/>
  <c r="L352" i="49" s="1"/>
  <c r="F352" i="49" a="1"/>
  <c r="F352" i="49" s="1"/>
  <c r="B353" i="49"/>
  <c r="C352" i="49" a="1"/>
  <c r="C352" i="49" s="1"/>
  <c r="I352" i="49" a="1"/>
  <c r="I352" i="49" s="1"/>
  <c r="E352" i="49" a="1"/>
  <c r="E352" i="49" s="1"/>
  <c r="L353" i="49" l="1" a="1"/>
  <c r="L353" i="49" s="1"/>
  <c r="H353" i="49" a="1"/>
  <c r="H353" i="49" s="1"/>
  <c r="K353" i="49" a="1"/>
  <c r="K353" i="49" s="1"/>
  <c r="D353" i="49" a="1"/>
  <c r="D353" i="49" s="1"/>
  <c r="B354" i="49"/>
  <c r="F353" i="49" a="1"/>
  <c r="F353" i="49" s="1"/>
  <c r="G353" i="49" a="1"/>
  <c r="G353" i="49" s="1"/>
  <c r="E353" i="49" a="1"/>
  <c r="E353" i="49" s="1"/>
  <c r="I353" i="49" a="1"/>
  <c r="I353" i="49" s="1"/>
  <c r="J353" i="49" a="1"/>
  <c r="J353" i="49" s="1"/>
  <c r="C353" i="49" a="1"/>
  <c r="C353" i="49" s="1"/>
  <c r="J354" i="49" l="1" a="1"/>
  <c r="J354" i="49" s="1"/>
  <c r="G354" i="49" a="1"/>
  <c r="G354" i="49" s="1"/>
  <c r="D354" i="49" a="1"/>
  <c r="D354" i="49" s="1"/>
  <c r="L354" i="49" a="1"/>
  <c r="L354" i="49" s="1"/>
  <c r="E354" i="49" a="1"/>
  <c r="E354" i="49" s="1"/>
  <c r="H354" i="49" a="1"/>
  <c r="H354" i="49" s="1"/>
  <c r="B355" i="49"/>
  <c r="K354" i="49" a="1"/>
  <c r="K354" i="49" s="1"/>
  <c r="F354" i="49" a="1"/>
  <c r="F354" i="49" s="1"/>
  <c r="C354" i="49" a="1"/>
  <c r="C354" i="49" s="1"/>
  <c r="I354" i="49" a="1"/>
  <c r="I354" i="49" s="1"/>
  <c r="K355" i="49" l="1" a="1"/>
  <c r="K355" i="49" s="1"/>
  <c r="H355" i="49" a="1"/>
  <c r="H355" i="49" s="1"/>
  <c r="E355" i="49" a="1"/>
  <c r="E355" i="49" s="1"/>
  <c r="I355" i="49" a="1"/>
  <c r="I355" i="49" s="1"/>
  <c r="G355" i="49" a="1"/>
  <c r="G355" i="49" s="1"/>
  <c r="B356" i="49"/>
  <c r="D355" i="49" a="1"/>
  <c r="D355" i="49" s="1"/>
  <c r="C355" i="49" a="1"/>
  <c r="C355" i="49" s="1"/>
  <c r="J355" i="49" a="1"/>
  <c r="J355" i="49" s="1"/>
  <c r="F355" i="49" a="1"/>
  <c r="F355" i="49" s="1"/>
  <c r="L355" i="49" a="1"/>
  <c r="L355" i="49" s="1"/>
  <c r="J356" i="49" l="1" a="1"/>
  <c r="J356" i="49" s="1"/>
  <c r="G356" i="49" a="1"/>
  <c r="G356" i="49" s="1"/>
  <c r="D356" i="49" a="1"/>
  <c r="D356" i="49" s="1"/>
  <c r="B357" i="49"/>
  <c r="L356" i="49" a="1"/>
  <c r="L356" i="49" s="1"/>
  <c r="H356" i="49" a="1"/>
  <c r="H356" i="49" s="1"/>
  <c r="C356" i="49" a="1"/>
  <c r="C356" i="49" s="1"/>
  <c r="I356" i="49" a="1"/>
  <c r="I356" i="49" s="1"/>
  <c r="E356" i="49" a="1"/>
  <c r="E356" i="49" s="1"/>
  <c r="K356" i="49" a="1"/>
  <c r="K356" i="49" s="1"/>
  <c r="F356" i="49" a="1"/>
  <c r="F356" i="49" s="1"/>
  <c r="K357" i="49" l="1" a="1"/>
  <c r="K357" i="49" s="1"/>
  <c r="H357" i="49" a="1"/>
  <c r="H357" i="49" s="1"/>
  <c r="E357" i="49" a="1"/>
  <c r="E357" i="49" s="1"/>
  <c r="J357" i="49" a="1"/>
  <c r="J357" i="49" s="1"/>
  <c r="F357" i="49" a="1"/>
  <c r="F357" i="49" s="1"/>
  <c r="G357" i="49" a="1"/>
  <c r="G357" i="49" s="1"/>
  <c r="B358" i="49"/>
  <c r="I357" i="49" a="1"/>
  <c r="I357" i="49" s="1"/>
  <c r="C357" i="49" a="1"/>
  <c r="C357" i="49" s="1"/>
  <c r="D357" i="49" a="1"/>
  <c r="D357" i="49" s="1"/>
  <c r="L357" i="49" a="1"/>
  <c r="L357" i="49" s="1"/>
  <c r="J358" i="49" l="1" a="1"/>
  <c r="J358" i="49" s="1"/>
  <c r="G358" i="49" a="1"/>
  <c r="G358" i="49" s="1"/>
  <c r="D358" i="49" a="1"/>
  <c r="D358" i="49" s="1"/>
  <c r="B359" i="49"/>
  <c r="I358" i="49" a="1"/>
  <c r="I358" i="49" s="1"/>
  <c r="E358" i="49" a="1"/>
  <c r="E358" i="49" s="1"/>
  <c r="H358" i="49" a="1"/>
  <c r="H358" i="49" s="1"/>
  <c r="L358" i="49" a="1"/>
  <c r="L358" i="49" s="1"/>
  <c r="C358" i="49" a="1"/>
  <c r="C358" i="49" s="1"/>
  <c r="K358" i="49" a="1"/>
  <c r="K358" i="49" s="1"/>
  <c r="F358" i="49" a="1"/>
  <c r="F358" i="49" s="1"/>
  <c r="K359" i="49" l="1" a="1"/>
  <c r="K359" i="49" s="1"/>
  <c r="H359" i="49" a="1"/>
  <c r="H359" i="49" s="1"/>
  <c r="E359" i="49" a="1"/>
  <c r="E359" i="49" s="1"/>
  <c r="B360" i="49"/>
  <c r="L359" i="49" a="1"/>
  <c r="L359" i="49" s="1"/>
  <c r="G359" i="49" a="1"/>
  <c r="G359" i="49" s="1"/>
  <c r="C359" i="49" a="1"/>
  <c r="C359" i="49" s="1"/>
  <c r="F359" i="49" a="1"/>
  <c r="F359" i="49" s="1"/>
  <c r="I359" i="49" a="1"/>
  <c r="I359" i="49" s="1"/>
  <c r="J359" i="49" a="1"/>
  <c r="J359" i="49" s="1"/>
  <c r="D359" i="49" a="1"/>
  <c r="D359" i="49" s="1"/>
  <c r="J360" i="49" l="1" a="1"/>
  <c r="J360" i="49" s="1"/>
  <c r="G360" i="49" a="1"/>
  <c r="G360" i="49" s="1"/>
  <c r="D360" i="49" a="1"/>
  <c r="D360" i="49" s="1"/>
  <c r="B361" i="49"/>
  <c r="K360" i="49" a="1"/>
  <c r="K360" i="49" s="1"/>
  <c r="F360" i="49" a="1"/>
  <c r="F360" i="49" s="1"/>
  <c r="H360" i="49" a="1"/>
  <c r="H360" i="49" s="1"/>
  <c r="L360" i="49" a="1"/>
  <c r="L360" i="49" s="1"/>
  <c r="C360" i="49" a="1"/>
  <c r="C360" i="49" s="1"/>
  <c r="I360" i="49" a="1"/>
  <c r="I360" i="49" s="1"/>
  <c r="E360" i="49" a="1"/>
  <c r="E360" i="49" s="1"/>
  <c r="K361" i="49" l="1" a="1"/>
  <c r="K361" i="49" s="1"/>
  <c r="H361" i="49" a="1"/>
  <c r="H361" i="49" s="1"/>
  <c r="E361" i="49" a="1"/>
  <c r="E361" i="49" s="1"/>
  <c r="I361" i="49" a="1"/>
  <c r="I361" i="49" s="1"/>
  <c r="D361" i="49" a="1"/>
  <c r="D361" i="49" s="1"/>
  <c r="L361" i="49" a="1"/>
  <c r="L361" i="49" s="1"/>
  <c r="F361" i="49" a="1"/>
  <c r="F361" i="49" s="1"/>
  <c r="B362" i="49"/>
  <c r="G361" i="49" a="1"/>
  <c r="G361" i="49" s="1"/>
  <c r="C361" i="49" a="1"/>
  <c r="C361" i="49" s="1"/>
  <c r="J361" i="49" a="1"/>
  <c r="J361" i="49" s="1"/>
  <c r="J362" i="49" l="1" a="1"/>
  <c r="J362" i="49" s="1"/>
  <c r="G362" i="49" a="1"/>
  <c r="G362" i="49" s="1"/>
  <c r="D362" i="49" a="1"/>
  <c r="D362" i="49" s="1"/>
  <c r="B363" i="49"/>
  <c r="L362" i="49" a="1"/>
  <c r="L362" i="49" s="1"/>
  <c r="H362" i="49" a="1"/>
  <c r="H362" i="49" s="1"/>
  <c r="C362" i="49" a="1"/>
  <c r="C362" i="49" s="1"/>
  <c r="F362" i="49" a="1"/>
  <c r="F362" i="49" s="1"/>
  <c r="K362" i="49" a="1"/>
  <c r="K362" i="49" s="1"/>
  <c r="I362" i="49" a="1"/>
  <c r="I362" i="49" s="1"/>
  <c r="E362" i="49" a="1"/>
  <c r="E362" i="49" s="1"/>
  <c r="K363" i="49" l="1" a="1"/>
  <c r="K363" i="49" s="1"/>
  <c r="H363" i="49" a="1"/>
  <c r="H363" i="49" s="1"/>
  <c r="E363" i="49" a="1"/>
  <c r="E363" i="49" s="1"/>
  <c r="J363" i="49" a="1"/>
  <c r="J363" i="49" s="1"/>
  <c r="F363" i="49" a="1"/>
  <c r="F363" i="49" s="1"/>
  <c r="L363" i="49" a="1"/>
  <c r="L363" i="49" s="1"/>
  <c r="D363" i="49" a="1"/>
  <c r="D363" i="49" s="1"/>
  <c r="B364" i="49"/>
  <c r="G363" i="49" a="1"/>
  <c r="G363" i="49" s="1"/>
  <c r="C363" i="49" a="1"/>
  <c r="C363" i="49" s="1"/>
  <c r="I363" i="49" a="1"/>
  <c r="I363" i="49" s="1"/>
  <c r="J364" i="49" l="1" a="1"/>
  <c r="J364" i="49" s="1"/>
  <c r="G364" i="49" a="1"/>
  <c r="G364" i="49" s="1"/>
  <c r="D364" i="49" a="1"/>
  <c r="D364" i="49" s="1"/>
  <c r="B365" i="49"/>
  <c r="I364" i="49" a="1"/>
  <c r="I364" i="49" s="1"/>
  <c r="E364" i="49" a="1"/>
  <c r="E364" i="49" s="1"/>
  <c r="L364" i="49" a="1"/>
  <c r="L364" i="49" s="1"/>
  <c r="F364" i="49" a="1"/>
  <c r="F364" i="49" s="1"/>
  <c r="K364" i="49" a="1"/>
  <c r="K364" i="49" s="1"/>
  <c r="H364" i="49" a="1"/>
  <c r="H364" i="49" s="1"/>
  <c r="C364" i="49" a="1"/>
  <c r="C364" i="49" s="1"/>
  <c r="K365" i="49" l="1" a="1"/>
  <c r="K365" i="49" s="1"/>
  <c r="H365" i="49" a="1"/>
  <c r="H365" i="49" s="1"/>
  <c r="E365" i="49" a="1"/>
  <c r="E365" i="49" s="1"/>
  <c r="B366" i="49"/>
  <c r="L365" i="49" a="1"/>
  <c r="L365" i="49" s="1"/>
  <c r="G365" i="49" a="1"/>
  <c r="G365" i="49" s="1"/>
  <c r="C365" i="49" a="1"/>
  <c r="C365" i="49" s="1"/>
  <c r="J365" i="49" a="1"/>
  <c r="J365" i="49" s="1"/>
  <c r="D365" i="49" a="1"/>
  <c r="D365" i="49" s="1"/>
  <c r="F365" i="49" a="1"/>
  <c r="F365" i="49" s="1"/>
  <c r="I365" i="49" a="1"/>
  <c r="I365" i="49" s="1"/>
  <c r="J366" i="49" l="1" a="1"/>
  <c r="J366" i="49" s="1"/>
  <c r="G366" i="49" a="1"/>
  <c r="G366" i="49" s="1"/>
  <c r="D366" i="49" a="1"/>
  <c r="D366" i="49" s="1"/>
  <c r="B367" i="49"/>
  <c r="K366" i="49" a="1"/>
  <c r="K366" i="49" s="1"/>
  <c r="F366" i="49" a="1"/>
  <c r="F366" i="49" s="1"/>
  <c r="L366" i="49" a="1"/>
  <c r="L366" i="49" s="1"/>
  <c r="E366" i="49" a="1"/>
  <c r="E366" i="49" s="1"/>
  <c r="I366" i="49" a="1"/>
  <c r="I366" i="49" s="1"/>
  <c r="H366" i="49" a="1"/>
  <c r="H366" i="49" s="1"/>
  <c r="C366" i="49" a="1"/>
  <c r="C366" i="49" s="1"/>
  <c r="K367" i="49" l="1" a="1"/>
  <c r="K367" i="49" s="1"/>
  <c r="H367" i="49" a="1"/>
  <c r="H367" i="49" s="1"/>
  <c r="E367" i="49" a="1"/>
  <c r="E367" i="49" s="1"/>
  <c r="I367" i="49" a="1"/>
  <c r="I367" i="49" s="1"/>
  <c r="D367" i="49" a="1"/>
  <c r="D367" i="49" s="1"/>
  <c r="J367" i="49" a="1"/>
  <c r="J367" i="49" s="1"/>
  <c r="C367" i="49" a="1"/>
  <c r="C367" i="49" s="1"/>
  <c r="F367" i="49" a="1"/>
  <c r="F367" i="49" s="1"/>
  <c r="B368" i="49"/>
  <c r="L367" i="49" a="1"/>
  <c r="L367" i="49" s="1"/>
  <c r="G367" i="49" a="1"/>
  <c r="G367" i="49" s="1"/>
  <c r="J368" i="49" l="1" a="1"/>
  <c r="J368" i="49" s="1"/>
  <c r="G368" i="49" a="1"/>
  <c r="G368" i="49" s="1"/>
  <c r="D368" i="49" a="1"/>
  <c r="D368" i="49" s="1"/>
  <c r="B369" i="49"/>
  <c r="L368" i="49" a="1"/>
  <c r="L368" i="49" s="1"/>
  <c r="H368" i="49" a="1"/>
  <c r="H368" i="49" s="1"/>
  <c r="C368" i="49" a="1"/>
  <c r="C368" i="49" s="1"/>
  <c r="K368" i="49" a="1"/>
  <c r="K368" i="49" s="1"/>
  <c r="E368" i="49" a="1"/>
  <c r="E368" i="49" s="1"/>
  <c r="I368" i="49" a="1"/>
  <c r="I368" i="49" s="1"/>
  <c r="F368" i="49" a="1"/>
  <c r="F368" i="49" s="1"/>
  <c r="K369" i="49" l="1" a="1"/>
  <c r="K369" i="49" s="1"/>
  <c r="H369" i="49" a="1"/>
  <c r="H369" i="49" s="1"/>
  <c r="E369" i="49" a="1"/>
  <c r="E369" i="49" s="1"/>
  <c r="J369" i="49" a="1"/>
  <c r="J369" i="49" s="1"/>
  <c r="F369" i="49" a="1"/>
  <c r="F369" i="49" s="1"/>
  <c r="I369" i="49" a="1"/>
  <c r="I369" i="49" s="1"/>
  <c r="C369" i="49" a="1"/>
  <c r="C369" i="49" s="1"/>
  <c r="D369" i="49" a="1"/>
  <c r="D369" i="49" s="1"/>
  <c r="B370" i="49"/>
  <c r="L369" i="49" a="1"/>
  <c r="L369" i="49" s="1"/>
  <c r="G369" i="49" a="1"/>
  <c r="G369" i="49" s="1"/>
  <c r="J370" i="49" l="1" a="1"/>
  <c r="J370" i="49" s="1"/>
  <c r="G370" i="49" a="1"/>
  <c r="G370" i="49" s="1"/>
  <c r="D370" i="49" a="1"/>
  <c r="D370" i="49" s="1"/>
  <c r="B371" i="49"/>
  <c r="L370" i="49" a="1"/>
  <c r="L370" i="49" s="1"/>
  <c r="I370" i="49" a="1"/>
  <c r="I370" i="49" s="1"/>
  <c r="F370" i="49" a="1"/>
  <c r="F370" i="49" s="1"/>
  <c r="C370" i="49" a="1"/>
  <c r="C370" i="49" s="1"/>
  <c r="K370" i="49" a="1"/>
  <c r="K370" i="49" s="1"/>
  <c r="E370" i="49" a="1"/>
  <c r="E370" i="49" s="1"/>
  <c r="H370" i="49" a="1"/>
  <c r="H370" i="49" s="1"/>
  <c r="K371" i="49" l="1" a="1"/>
  <c r="K371" i="49" s="1"/>
  <c r="H371" i="49" a="1"/>
  <c r="H371" i="49" s="1"/>
  <c r="E371" i="49" a="1"/>
  <c r="E371" i="49" s="1"/>
  <c r="G371" i="49" a="1"/>
  <c r="G371" i="49" s="1"/>
  <c r="B372" i="49"/>
  <c r="D371" i="49" a="1"/>
  <c r="D371" i="49" s="1"/>
  <c r="L371" i="49" a="1"/>
  <c r="L371" i="49" s="1"/>
  <c r="I371" i="49" a="1"/>
  <c r="I371" i="49" s="1"/>
  <c r="F371" i="49" a="1"/>
  <c r="F371" i="49" s="1"/>
  <c r="C371" i="49" a="1"/>
  <c r="C371" i="49" s="1"/>
  <c r="J371" i="49" a="1"/>
  <c r="J371" i="49" s="1"/>
  <c r="J372" i="49" l="1" a="1"/>
  <c r="J372" i="49" s="1"/>
  <c r="G372" i="49" a="1"/>
  <c r="G372" i="49" s="1"/>
  <c r="D372" i="49" a="1"/>
  <c r="D372" i="49" s="1"/>
  <c r="B373" i="49"/>
  <c r="L372" i="49" a="1"/>
  <c r="L372" i="49" s="1"/>
  <c r="I372" i="49" a="1"/>
  <c r="I372" i="49" s="1"/>
  <c r="F372" i="49" a="1"/>
  <c r="F372" i="49" s="1"/>
  <c r="C372" i="49" a="1"/>
  <c r="C372" i="49" s="1"/>
  <c r="H372" i="49" a="1"/>
  <c r="H372" i="49" s="1"/>
  <c r="K372" i="49" a="1"/>
  <c r="K372" i="49" s="1"/>
  <c r="E372" i="49" a="1"/>
  <c r="E372" i="49" s="1"/>
  <c r="K373" i="49" l="1" a="1"/>
  <c r="K373" i="49" s="1"/>
  <c r="H373" i="49" a="1"/>
  <c r="H373" i="49" s="1"/>
  <c r="E373" i="49" a="1"/>
  <c r="E373" i="49" s="1"/>
  <c r="J373" i="49" a="1"/>
  <c r="J373" i="49" s="1"/>
  <c r="D373" i="49" a="1"/>
  <c r="D373" i="49" s="1"/>
  <c r="L373" i="49" a="1"/>
  <c r="L373" i="49" s="1"/>
  <c r="I373" i="49" a="1"/>
  <c r="I373" i="49" s="1"/>
  <c r="C373" i="49" a="1"/>
  <c r="C373" i="49" s="1"/>
  <c r="B374" i="49"/>
  <c r="F373" i="49" a="1"/>
  <c r="F373" i="49" s="1"/>
  <c r="G373" i="49" a="1"/>
  <c r="G373" i="49" s="1"/>
  <c r="J374" i="49" l="1" a="1"/>
  <c r="J374" i="49" s="1"/>
  <c r="G374" i="49" a="1"/>
  <c r="G374" i="49" s="1"/>
  <c r="D374" i="49" a="1"/>
  <c r="D374" i="49" s="1"/>
  <c r="B375" i="49"/>
  <c r="L374" i="49" a="1"/>
  <c r="L374" i="49" s="1"/>
  <c r="I374" i="49" a="1"/>
  <c r="I374" i="49" s="1"/>
  <c r="F374" i="49" a="1"/>
  <c r="F374" i="49" s="1"/>
  <c r="C374" i="49" a="1"/>
  <c r="C374" i="49" s="1"/>
  <c r="K374" i="49" a="1"/>
  <c r="K374" i="49" s="1"/>
  <c r="E374" i="49" a="1"/>
  <c r="E374" i="49" s="1"/>
  <c r="H374" i="49" a="1"/>
  <c r="H374" i="49" s="1"/>
  <c r="B376" i="49" l="1"/>
  <c r="L375" i="49" a="1"/>
  <c r="L375" i="49" s="1"/>
  <c r="H375" i="49" a="1"/>
  <c r="H375" i="49" s="1"/>
  <c r="E375" i="49" a="1"/>
  <c r="E375" i="49" s="1"/>
  <c r="K375" i="49" a="1"/>
  <c r="K375" i="49" s="1"/>
  <c r="G375" i="49" a="1"/>
  <c r="G375" i="49" s="1"/>
  <c r="I375" i="49" a="1"/>
  <c r="I375" i="49" s="1"/>
  <c r="F375" i="49" a="1"/>
  <c r="F375" i="49" s="1"/>
  <c r="J375" i="49" a="1"/>
  <c r="J375" i="49" s="1"/>
  <c r="D375" i="49" a="1"/>
  <c r="D375" i="49" s="1"/>
  <c r="C375" i="49" a="1"/>
  <c r="C375" i="49" s="1"/>
  <c r="L376" i="49" l="1" a="1"/>
  <c r="L376" i="49" s="1"/>
  <c r="K376" i="49" a="1"/>
  <c r="K376" i="49" s="1"/>
  <c r="H376" i="49" a="1"/>
  <c r="H376" i="49" s="1"/>
  <c r="E376" i="49" a="1"/>
  <c r="E376" i="49" s="1"/>
  <c r="I376" i="49" a="1"/>
  <c r="I376" i="49" s="1"/>
  <c r="D376" i="49" a="1"/>
  <c r="D376" i="49" s="1"/>
  <c r="J376" i="49" a="1"/>
  <c r="J376" i="49" s="1"/>
  <c r="C376" i="49" a="1"/>
  <c r="C376" i="49" s="1"/>
  <c r="G376" i="49" a="1"/>
  <c r="G376" i="49" s="1"/>
  <c r="F376" i="49" a="1"/>
  <c r="F376" i="49" s="1"/>
  <c r="D378" i="49" l="1"/>
  <c r="D377" i="49"/>
  <c r="D379" i="49"/>
  <c r="D384" i="49"/>
  <c r="D383" i="49"/>
  <c r="D381" i="49"/>
  <c r="D385" i="49"/>
  <c r="D380" i="49"/>
  <c r="I382" i="49"/>
  <c r="I384" i="49"/>
  <c r="I383" i="49"/>
  <c r="I378" i="49"/>
  <c r="I377" i="49"/>
  <c r="I381" i="49"/>
  <c r="I380" i="49"/>
  <c r="I379" i="49"/>
  <c r="I385" i="49"/>
  <c r="E378" i="49"/>
  <c r="E381" i="49"/>
  <c r="E384" i="49"/>
  <c r="E385" i="49"/>
  <c r="E383" i="49"/>
  <c r="E377" i="49"/>
  <c r="E380" i="49"/>
  <c r="E379" i="49"/>
  <c r="G382" i="49"/>
  <c r="G378" i="49"/>
  <c r="G385" i="49"/>
  <c r="G379" i="49"/>
  <c r="G380" i="49"/>
  <c r="G377" i="49"/>
  <c r="G384" i="49"/>
  <c r="G381" i="49"/>
  <c r="G383" i="49"/>
  <c r="C382" i="49"/>
  <c r="C378" i="49"/>
  <c r="C381" i="49"/>
  <c r="C384" i="49"/>
  <c r="C383" i="49"/>
  <c r="C385" i="49"/>
  <c r="C377" i="49"/>
  <c r="C380" i="49"/>
  <c r="C379" i="49"/>
  <c r="K382" i="49"/>
  <c r="K380" i="49"/>
  <c r="K383" i="49"/>
  <c r="K381" i="49"/>
  <c r="K385" i="49"/>
  <c r="K384" i="49"/>
  <c r="K378" i="49"/>
  <c r="K377" i="49"/>
  <c r="K379" i="49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<sst xmlns="http://schemas.openxmlformats.org/spreadsheetml/2006/main" count="2960" uniqueCount="530">
  <si>
    <t>Units</t>
  </si>
  <si>
    <t>Minimum</t>
  </si>
  <si>
    <t>Average</t>
  </si>
  <si>
    <t>Maximum</t>
  </si>
  <si>
    <t>23/1128-4</t>
  </si>
  <si>
    <t>First date in report period</t>
  </si>
  <si>
    <t>Last date in report period</t>
  </si>
  <si>
    <t>First sample in report period</t>
  </si>
  <si>
    <t>Check whether each sample is in report period</t>
  </si>
  <si>
    <t>Limits</t>
  </si>
  <si>
    <r>
      <t>90</t>
    </r>
    <r>
      <rPr>
        <b/>
        <vertAlign val="superscript"/>
        <sz val="10"/>
        <color theme="0"/>
        <rFont val="Calibri"/>
        <family val="2"/>
        <scheme val="minor"/>
      </rPr>
      <t>th</t>
    </r>
    <r>
      <rPr>
        <b/>
        <sz val="10"/>
        <color theme="0"/>
        <rFont val="Calibri"/>
        <family val="2"/>
        <scheme val="minor"/>
      </rPr>
      <t xml:space="preserve"> %ile Max</t>
    </r>
  </si>
  <si>
    <r>
      <t>100</t>
    </r>
    <r>
      <rPr>
        <b/>
        <vertAlign val="superscript"/>
        <sz val="10"/>
        <color theme="0"/>
        <rFont val="Calibri"/>
        <family val="2"/>
        <scheme val="minor"/>
      </rPr>
      <t>th</t>
    </r>
    <r>
      <rPr>
        <b/>
        <sz val="10"/>
        <color theme="0"/>
        <rFont val="Calibri"/>
        <family val="2"/>
        <scheme val="minor"/>
      </rPr>
      <t xml:space="preserve"> %ile Min</t>
    </r>
  </si>
  <si>
    <r>
      <t>100</t>
    </r>
    <r>
      <rPr>
        <b/>
        <vertAlign val="superscript"/>
        <sz val="10"/>
        <color theme="0"/>
        <rFont val="Calibri"/>
        <family val="2"/>
        <scheme val="minor"/>
      </rPr>
      <t>th</t>
    </r>
    <r>
      <rPr>
        <b/>
        <sz val="10"/>
        <color theme="0"/>
        <rFont val="Calibri"/>
        <family val="2"/>
        <scheme val="minor"/>
      </rPr>
      <t xml:space="preserve"> %ile Max</t>
    </r>
  </si>
  <si>
    <t>No of Samples</t>
  </si>
  <si>
    <t>12769</t>
  </si>
  <si>
    <t>EPA 803</t>
  </si>
  <si>
    <t>Date</t>
  </si>
  <si>
    <t>23/1530-5</t>
  </si>
  <si>
    <t>Description</t>
  </si>
  <si>
    <t>Discharge Daily Flow</t>
  </si>
  <si>
    <t>Estimated figure as the flow meter was out of order</t>
  </si>
  <si>
    <t>Lab Sample ID</t>
  </si>
  <si>
    <t>mg/L</t>
  </si>
  <si>
    <t>Parameter</t>
  </si>
  <si>
    <t>22/2592-4</t>
  </si>
  <si>
    <t>kL</t>
  </si>
  <si>
    <t>WaterOutlook Data Import</t>
  </si>
  <si>
    <t>Trigger Max</t>
  </si>
  <si>
    <t>Spare</t>
  </si>
  <si>
    <t>S:Bowraville STP.Discharge to River Flow Daily</t>
  </si>
  <si>
    <t>"&gt;" Factor:</t>
  </si>
  <si>
    <t>"&lt;" Factor:</t>
  </si>
  <si>
    <t>EPA P3</t>
  </si>
  <si>
    <t>12619</t>
  </si>
  <si>
    <t>90% Min</t>
  </si>
  <si>
    <t>23/1936-2</t>
  </si>
  <si>
    <t>23/1530-2</t>
  </si>
  <si>
    <t>S:SH01.Derived Flow Daily</t>
  </si>
  <si>
    <t>12992</t>
  </si>
  <si>
    <t>Conductivity</t>
  </si>
  <si>
    <t>STP Environmental Compliance</t>
  </si>
  <si>
    <t>Scotts Head</t>
  </si>
  <si>
    <t>Parameter:</t>
  </si>
  <si>
    <t>23/2298-3</t>
  </si>
  <si>
    <t>Scheduled</t>
  </si>
  <si>
    <t>Samples &lt; 90th percentile limit</t>
  </si>
  <si>
    <t>Samples within 100th percentile limits</t>
  </si>
  <si>
    <t>23/1389-1</t>
  </si>
  <si>
    <t>Biochem Oxygen Demand (BOD5)</t>
  </si>
  <si>
    <t>23/1187-3</t>
  </si>
  <si>
    <t>Parameter ID</t>
  </si>
  <si>
    <t>S:Bowraville STP.Inflow Daily</t>
  </si>
  <si>
    <t>23/2668-2</t>
  </si>
  <si>
    <t>Comments</t>
  </si>
  <si>
    <t>23/2486-5</t>
  </si>
  <si>
    <t>NVC WEEK 4</t>
  </si>
  <si>
    <t>13457</t>
  </si>
  <si>
    <t>S:Nambucca STP.EPA Point 2.Flow</t>
  </si>
  <si>
    <t>98% Max</t>
  </si>
  <si>
    <t>Sample Months</t>
  </si>
  <si>
    <t>14923</t>
  </si>
  <si>
    <t>90% Min:</t>
  </si>
  <si>
    <t>&gt;50000</t>
  </si>
  <si>
    <t>23/1598-1</t>
  </si>
  <si>
    <t>Total Suspended Solids</t>
  </si>
  <si>
    <t>Discharge to River Flow Daily</t>
  </si>
  <si>
    <t>23/0808-1</t>
  </si>
  <si>
    <t>23/1432-3</t>
  </si>
  <si>
    <t>Sewer - Scotts Head</t>
  </si>
  <si>
    <t>23/0714-2</t>
  </si>
  <si>
    <t>98% Min</t>
  </si>
  <si>
    <t>23/0852-1</t>
  </si>
  <si>
    <t>13452</t>
  </si>
  <si>
    <t>95% Min</t>
  </si>
  <si>
    <t>12618</t>
  </si>
  <si>
    <t>23/0920-5</t>
  </si>
  <si>
    <t>Entry User</t>
  </si>
  <si>
    <t>14763</t>
  </si>
  <si>
    <t>23/2361-3</t>
  </si>
  <si>
    <t>Site 1 - Tertiary Discharge Pond</t>
  </si>
  <si>
    <t>&lt;1</t>
  </si>
  <si>
    <t>23/1655-1</t>
  </si>
  <si>
    <t>Policy</t>
  </si>
  <si>
    <t>23/1227-3</t>
  </si>
  <si>
    <t>Derived Flow Daily</t>
  </si>
  <si>
    <t>EPA Point 4</t>
  </si>
  <si>
    <t>23/0546-3</t>
  </si>
  <si>
    <t>EPA Point 1</t>
  </si>
  <si>
    <t>Days Between Samples</t>
  </si>
  <si>
    <t>95% Max</t>
  </si>
  <si>
    <t>12614</t>
  </si>
  <si>
    <t>Operations Min</t>
  </si>
  <si>
    <t>SH01</t>
  </si>
  <si>
    <t>23/0852-2</t>
  </si>
  <si>
    <t>14972</t>
  </si>
  <si>
    <t>15183</t>
  </si>
  <si>
    <t>Utility</t>
  </si>
  <si>
    <t>Inflow Daily</t>
  </si>
  <si>
    <t>Chlorophyll 'a'</t>
  </si>
  <si>
    <t>TSS (Adjusted) = TSS(measured) - 0.1 x chlorophyll 'a'</t>
  </si>
  <si>
    <t>Notes</t>
  </si>
  <si>
    <t>TNTC denotes "Too Numerous To Count"</t>
  </si>
  <si>
    <t>Samples Required by EPL</t>
  </si>
  <si>
    <t>98% Max:</t>
  </si>
  <si>
    <t>23/0546-1</t>
  </si>
  <si>
    <t>Date Certified</t>
  </si>
  <si>
    <t>14816</t>
  </si>
  <si>
    <t>pH</t>
  </si>
  <si>
    <t>13456</t>
  </si>
  <si>
    <t>23/1187-1</t>
  </si>
  <si>
    <t>23/1711-2</t>
  </si>
  <si>
    <t>Discharge Override</t>
  </si>
  <si>
    <t>14268</t>
  </si>
  <si>
    <t>Medium Min</t>
  </si>
  <si>
    <t>15627</t>
  </si>
  <si>
    <t>23/1936-1</t>
  </si>
  <si>
    <t>23/2298-4</t>
  </si>
  <si>
    <t>Report Name</t>
  </si>
  <si>
    <t>SG3 - Groundwater</t>
  </si>
  <si>
    <t>Time</t>
  </si>
  <si>
    <t>23/0166-3</t>
  </si>
  <si>
    <t>S:Macksville STP Discharge Daily Flow</t>
  </si>
  <si>
    <t>14609</t>
  </si>
  <si>
    <t>15820</t>
  </si>
  <si>
    <t>Trigger Min:</t>
  </si>
  <si>
    <t>23/2735-4</t>
  </si>
  <si>
    <t>12625</t>
  </si>
  <si>
    <t>15631</t>
  </si>
  <si>
    <t>22/2592-1</t>
  </si>
  <si>
    <t>23/1598-3</t>
  </si>
  <si>
    <t>23/1483-2</t>
  </si>
  <si>
    <t>Sewage Treatment</t>
  </si>
  <si>
    <t>NVC WEEK 2</t>
  </si>
  <si>
    <t>23/0714-4</t>
  </si>
  <si>
    <t>23/0920-4</t>
  </si>
  <si>
    <t>15390</t>
  </si>
  <si>
    <t>Sample Date/Time</t>
  </si>
  <si>
    <t>23/0284-5</t>
  </si>
  <si>
    <t>23/2067-3</t>
  </si>
  <si>
    <t>23/1754-1</t>
  </si>
  <si>
    <t>12765</t>
  </si>
  <si>
    <t>Required Samples per year</t>
  </si>
  <si>
    <t>23/0089-5</t>
  </si>
  <si>
    <t>23/0284-4</t>
  </si>
  <si>
    <t>23/0331-3</t>
  </si>
  <si>
    <t>14920</t>
  </si>
  <si>
    <t>14616</t>
  </si>
  <si>
    <t>Certified</t>
  </si>
  <si>
    <t>12842</t>
  </si>
  <si>
    <t>23/0496-1</t>
  </si>
  <si>
    <t>EPA 587</t>
  </si>
  <si>
    <t>23/0132-1</t>
  </si>
  <si>
    <t>Australia/Sydney</t>
  </si>
  <si>
    <t>Type</t>
  </si>
  <si>
    <t>23/1280-1</t>
  </si>
  <si>
    <t>14664</t>
  </si>
  <si>
    <t>22/2592-3</t>
  </si>
  <si>
    <t>Site 21 - EPA3</t>
  </si>
  <si>
    <t>Utility:</t>
  </si>
  <si>
    <t>Ammonia Nitrogen</t>
  </si>
  <si>
    <t>12615</t>
  </si>
  <si>
    <t>Time Zone</t>
  </si>
  <si>
    <t>23/1530-6</t>
  </si>
  <si>
    <t>To include policy in a special report simply use the special report editor to append policy to any of the special report tabs.</t>
  </si>
  <si>
    <t>12457</t>
  </si>
  <si>
    <t>90% Max</t>
  </si>
  <si>
    <t>First Entered</t>
  </si>
  <si>
    <t>15172</t>
  </si>
  <si>
    <t>Medium Min:</t>
  </si>
  <si>
    <t>Subgroup</t>
  </si>
  <si>
    <t>Medium Max</t>
  </si>
  <si>
    <t>Macksville</t>
  </si>
  <si>
    <t>23/1483-1</t>
  </si>
  <si>
    <t>Value</t>
  </si>
  <si>
    <t>90% Max:</t>
  </si>
  <si>
    <t>EPA 2564</t>
  </si>
  <si>
    <t>cfu/100mL</t>
  </si>
  <si>
    <t>22/2542-1</t>
  </si>
  <si>
    <t>15482</t>
  </si>
  <si>
    <t>Faecal Coliforms</t>
  </si>
  <si>
    <t>23/2239-2</t>
  </si>
  <si>
    <t>12620</t>
  </si>
  <si>
    <t>Site 31 - Pasveer Channel</t>
  </si>
  <si>
    <t>Operations Max:</t>
  </si>
  <si>
    <t>23/2122-1</t>
  </si>
  <si>
    <t>13211</t>
  </si>
  <si>
    <t>23/0808-3</t>
  </si>
  <si>
    <t>Required Samples per year:</t>
  </si>
  <si>
    <t>12770</t>
  </si>
  <si>
    <t>This will override the flow value from SCADA for the selected day.</t>
  </si>
  <si>
    <t>13746</t>
  </si>
  <si>
    <t>Operations Max</t>
  </si>
  <si>
    <t>23/1227-1</t>
  </si>
  <si>
    <t>13745</t>
  </si>
  <si>
    <t>Nitrite Nitrogen</t>
  </si>
  <si>
    <t>13924</t>
  </si>
  <si>
    <t>14041</t>
  </si>
  <si>
    <t>12617</t>
  </si>
  <si>
    <t>23/1389-3</t>
  </si>
  <si>
    <t>14608</t>
  </si>
  <si>
    <t>12767</t>
  </si>
  <si>
    <t>23/0437-1</t>
  </si>
  <si>
    <t>13007</t>
  </si>
  <si>
    <t>EPA P4</t>
  </si>
  <si>
    <t>Environment Protection Licence: 587</t>
  </si>
  <si>
    <t>Environment Protection Licence: 579</t>
  </si>
  <si>
    <t>Environment Protection Licence: 803</t>
  </si>
  <si>
    <t>Environment Protection Licence: 2564</t>
  </si>
  <si>
    <t>95% Max:</t>
  </si>
  <si>
    <t>Thermotolerant Coliforms
(Faecal Coliforms)</t>
  </si>
  <si>
    <t>23/2602-3</t>
  </si>
  <si>
    <t>= Edited</t>
  </si>
  <si>
    <t>Days Between Samples:</t>
  </si>
  <si>
    <t>Report Run Date/Time</t>
  </si>
  <si>
    <t>23/1655-3</t>
  </si>
  <si>
    <t>23/1128-1</t>
  </si>
  <si>
    <t>14432</t>
  </si>
  <si>
    <t>23/0033-1</t>
  </si>
  <si>
    <t>12678</t>
  </si>
  <si>
    <t>15394</t>
  </si>
  <si>
    <t>14529</t>
  </si>
  <si>
    <t>23/0601-3</t>
  </si>
  <si>
    <t>23/0166-1</t>
  </si>
  <si>
    <t>23/0496-4</t>
  </si>
  <si>
    <t>15787</t>
  </si>
  <si>
    <t>14622</t>
  </si>
  <si>
    <t>13866</t>
  </si>
  <si>
    <t>23/0656-2</t>
  </si>
  <si>
    <t>Site 21</t>
  </si>
  <si>
    <t>Biochemical Oxygen Demand</t>
  </si>
  <si>
    <t>Total Suspended Solids (Adjusted)</t>
  </si>
  <si>
    <t>Oil and Grease</t>
  </si>
  <si>
    <t>Total Suspended Solids (Measured)</t>
  </si>
  <si>
    <t>14613</t>
  </si>
  <si>
    <t>12988</t>
  </si>
  <si>
    <t>Phosphorous (total)</t>
  </si>
  <si>
    <t>Nitrogen (total)</t>
  </si>
  <si>
    <t>Nitrogen (ammonia)</t>
  </si>
  <si>
    <t>EPA P5</t>
  </si>
  <si>
    <t>milligrams per litre</t>
  </si>
  <si>
    <t>colony forming units per 100 millilitres</t>
  </si>
  <si>
    <t>micrograms per litre</t>
  </si>
  <si>
    <t>Sample Details</t>
  </si>
  <si>
    <t>Trigger Max:</t>
  </si>
  <si>
    <t>%</t>
  </si>
  <si>
    <t>Bowraville</t>
  </si>
  <si>
    <t>23/2239-5</t>
  </si>
  <si>
    <t>23/0971-3</t>
  </si>
  <si>
    <t>23/0284-2</t>
  </si>
  <si>
    <t>Operations Min is Month; Operations Max is Day</t>
  </si>
  <si>
    <t>23/0751-1</t>
  </si>
  <si>
    <t>15181</t>
  </si>
  <si>
    <t>Report Date</t>
  </si>
  <si>
    <t>23/1816-1</t>
  </si>
  <si>
    <t>Reuse Flow Override</t>
  </si>
  <si>
    <t>13923</t>
  </si>
  <si>
    <t>Max Daily Discharge</t>
  </si>
  <si>
    <t>NVC WEEK 4 PLUS SG2 AND SG3</t>
  </si>
  <si>
    <t>23/1876-3</t>
  </si>
  <si>
    <t>Oxidized Nitrogen</t>
  </si>
  <si>
    <t>&gt;100000</t>
  </si>
  <si>
    <t>&lt;2</t>
  </si>
  <si>
    <t>12627</t>
  </si>
  <si>
    <t>Explain why the flow meter/SCADA value isn’t being used and how the replacement value was calculated.</t>
  </si>
  <si>
    <t>EPA 579</t>
  </si>
  <si>
    <t>SCADA Tag:</t>
  </si>
  <si>
    <t>12623</t>
  </si>
  <si>
    <t>13747</t>
  </si>
  <si>
    <t>14366</t>
  </si>
  <si>
    <t>23/2067-1</t>
  </si>
  <si>
    <t>23/1082-2</t>
  </si>
  <si>
    <t>23/1711-1</t>
  </si>
  <si>
    <t>12771</t>
  </si>
  <si>
    <t>15171</t>
  </si>
  <si>
    <t>Sample Point</t>
  </si>
  <si>
    <t>23/0971-1</t>
  </si>
  <si>
    <t>23/0920-6</t>
  </si>
  <si>
    <t>µS/cm</t>
  </si>
  <si>
    <t>14618</t>
  </si>
  <si>
    <t>23/0166-4</t>
  </si>
  <si>
    <t>14610</t>
  </si>
  <si>
    <t>12628</t>
  </si>
  <si>
    <t>Medium Max:</t>
  </si>
  <si>
    <t>15391</t>
  </si>
  <si>
    <t>Scada Infill</t>
  </si>
  <si>
    <t>23/0229-1</t>
  </si>
  <si>
    <t>14605</t>
  </si>
  <si>
    <t>Discharge to River Flow Override</t>
  </si>
  <si>
    <t>12459</t>
  </si>
  <si>
    <t>Tab:</t>
  </si>
  <si>
    <t>Sample Status</t>
  </si>
  <si>
    <t>This sheet exists only for compatibility with existing reports.  There will not be any policy shown on this page.</t>
  </si>
  <si>
    <t>22/2542-3</t>
  </si>
  <si>
    <t>23/0656-1</t>
  </si>
  <si>
    <t>14970</t>
  </si>
  <si>
    <t>23/2239-4</t>
  </si>
  <si>
    <t>Nitrate Nitrogen</t>
  </si>
  <si>
    <t>Oil &amp; Grease</t>
  </si>
  <si>
    <t>13450</t>
  </si>
  <si>
    <t>12991</t>
  </si>
  <si>
    <t>Total Phosphorus</t>
  </si>
  <si>
    <t>15167</t>
  </si>
  <si>
    <t>23/1876-1</t>
  </si>
  <si>
    <t>23/1128-2</t>
  </si>
  <si>
    <t>15602</t>
  </si>
  <si>
    <t>= Entered by another user</t>
  </si>
  <si>
    <t>Site 31</t>
  </si>
  <si>
    <t>Report Folder</t>
  </si>
  <si>
    <t>14267</t>
  </si>
  <si>
    <t>23/2186-1</t>
  </si>
  <si>
    <t>12491</t>
  </si>
  <si>
    <t>Transmittance#</t>
  </si>
  <si>
    <t>15393</t>
  </si>
  <si>
    <t>23/1432-1</t>
  </si>
  <si>
    <t>14368</t>
  </si>
  <si>
    <t>Spare:</t>
  </si>
  <si>
    <t>98% Min:</t>
  </si>
  <si>
    <t>23/1025-3</t>
  </si>
  <si>
    <t>Total Kjeldahl Nitrogen</t>
  </si>
  <si>
    <t>15309</t>
  </si>
  <si>
    <t>SG2</t>
  </si>
  <si>
    <t>15632</t>
  </si>
  <si>
    <t>Subgroup:</t>
  </si>
  <si>
    <t>23/2486-1</t>
  </si>
  <si>
    <t>12763</t>
  </si>
  <si>
    <t>23/2122-3</t>
  </si>
  <si>
    <t>Parameter ID:</t>
  </si>
  <si>
    <t>23/1334-4</t>
  </si>
  <si>
    <t>23/0331-1</t>
  </si>
  <si>
    <t>13743</t>
  </si>
  <si>
    <t>12488</t>
  </si>
  <si>
    <t>14191</t>
  </si>
  <si>
    <t>13313</t>
  </si>
  <si>
    <t>NVC - WEEK 3</t>
  </si>
  <si>
    <t>23/2005-1</t>
  </si>
  <si>
    <t>12629</t>
  </si>
  <si>
    <t>= Edited by another user</t>
  </si>
  <si>
    <t>23/2239-6</t>
  </si>
  <si>
    <t>23/0920-2</t>
  </si>
  <si>
    <t>23/2602-1</t>
  </si>
  <si>
    <t>Description:</t>
  </si>
  <si>
    <t>23/0714-1</t>
  </si>
  <si>
    <t>Total Nitrogen</t>
  </si>
  <si>
    <t>SG2 - Groundwater</t>
  </si>
  <si>
    <t>&lt;10</t>
  </si>
  <si>
    <t>13571</t>
  </si>
  <si>
    <t>15601</t>
  </si>
  <si>
    <t>Overrides</t>
  </si>
  <si>
    <t>23/0033-2</t>
  </si>
  <si>
    <t>Operations Min:</t>
  </si>
  <si>
    <t>Site 11 - Tertiary Discharge Pond</t>
  </si>
  <si>
    <t>13209</t>
  </si>
  <si>
    <t>15497</t>
  </si>
  <si>
    <t>13131</t>
  </si>
  <si>
    <t>14043</t>
  </si>
  <si>
    <t>14621</t>
  </si>
  <si>
    <t>15678</t>
  </si>
  <si>
    <t>12616</t>
  </si>
  <si>
    <t>23/0384-3</t>
  </si>
  <si>
    <t>23/2361-1</t>
  </si>
  <si>
    <t>14528</t>
  </si>
  <si>
    <t>23/0601-1</t>
  </si>
  <si>
    <t>23/0284-6</t>
  </si>
  <si>
    <t>13534</t>
  </si>
  <si>
    <t>23/2486-6</t>
  </si>
  <si>
    <t>23/2298-1</t>
  </si>
  <si>
    <t>Plant:</t>
  </si>
  <si>
    <t>Tab</t>
  </si>
  <si>
    <t>15056</t>
  </si>
  <si>
    <t>14924</t>
  </si>
  <si>
    <t>Tests</t>
  </si>
  <si>
    <t>13191</t>
  </si>
  <si>
    <t>12766</t>
  </si>
  <si>
    <t>Total Inflow Override</t>
  </si>
  <si>
    <t>23/1530-1</t>
  </si>
  <si>
    <t>No of Measurements &gt; 0</t>
  </si>
  <si>
    <t>No of Measurements</t>
  </si>
  <si>
    <t>Total</t>
  </si>
  <si>
    <t>Exceedances</t>
  </si>
  <si>
    <t>Average &gt; 0</t>
  </si>
  <si>
    <t>Minimum &gt; 0</t>
  </si>
  <si>
    <t xml:space="preserve"> </t>
  </si>
  <si>
    <t>-</t>
  </si>
  <si>
    <t>Limit</t>
  </si>
  <si>
    <t>Discharge to River Flow</t>
  </si>
  <si>
    <t>Discharge to Reuse Dam Flow</t>
  </si>
  <si>
    <t>Total Daily Inflow</t>
  </si>
  <si>
    <t>Sewer - Treatment Plants</t>
  </si>
  <si>
    <t>Trigger Min</t>
  </si>
  <si>
    <t>EPA Point 2</t>
  </si>
  <si>
    <t>S:Bowraville STP.Reuse Flow Daily</t>
  </si>
  <si>
    <t>Scaled</t>
  </si>
  <si>
    <t/>
  </si>
  <si>
    <t>SCADA</t>
  </si>
  <si>
    <t>EPA Point 2 Flow</t>
  </si>
  <si>
    <t>Tag</t>
  </si>
  <si>
    <t>Nambucca Heads</t>
  </si>
  <si>
    <t>Total Daily Discharge</t>
  </si>
  <si>
    <t>kilolitres per day</t>
  </si>
  <si>
    <t>Environmental Compliance Report</t>
  </si>
  <si>
    <t>Bowraville Sewage Treatment Plant</t>
  </si>
  <si>
    <t>Nambucca Sewage Treatment Plant</t>
  </si>
  <si>
    <t>Scotts Head Sewage Treatment Plant</t>
  </si>
  <si>
    <t>Sewage Treatment Plant Flow Summary</t>
  </si>
  <si>
    <t>Environment Protection Licence: 587, 579, 803 &amp; 2564</t>
  </si>
  <si>
    <t>EPA Monitoring Point: 2, 3 &amp; 4</t>
  </si>
  <si>
    <t>EPA Monitoring Point: 3</t>
  </si>
  <si>
    <t>EPA Monitoring Point: 4</t>
  </si>
  <si>
    <t>EPA Monitoring Point: 5</t>
  </si>
  <si>
    <t>&lt;0.02</t>
  </si>
  <si>
    <t>Plant</t>
  </si>
  <si>
    <t>23/2005-5</t>
  </si>
  <si>
    <t>NTU</t>
  </si>
  <si>
    <t>23/2486-4</t>
  </si>
  <si>
    <t>13742</t>
  </si>
  <si>
    <t>15308</t>
  </si>
  <si>
    <t>15706</t>
  </si>
  <si>
    <t>Administration fee</t>
  </si>
  <si>
    <t>Chlorophyll-a#</t>
  </si>
  <si>
    <t>23/1334-1</t>
  </si>
  <si>
    <t>14620</t>
  </si>
  <si>
    <t>14193</t>
  </si>
  <si>
    <t>23/0089-2</t>
  </si>
  <si>
    <t>23/0284-1</t>
  </si>
  <si>
    <t>13864</t>
  </si>
  <si>
    <t>15680</t>
  </si>
  <si>
    <t>Comment</t>
  </si>
  <si>
    <t>23/0751-3</t>
  </si>
  <si>
    <t>12490</t>
  </si>
  <si>
    <t>Effluent Quality</t>
  </si>
  <si>
    <t>15395</t>
  </si>
  <si>
    <t>15055</t>
  </si>
  <si>
    <t>13812</t>
  </si>
  <si>
    <t>23/2005-4</t>
  </si>
  <si>
    <t>15485</t>
  </si>
  <si>
    <t>14761</t>
  </si>
  <si>
    <t>23/1025-1</t>
  </si>
  <si>
    <t>SG3</t>
  </si>
  <si>
    <t>General</t>
  </si>
  <si>
    <t>15788</t>
  </si>
  <si>
    <t>Site 1</t>
  </si>
  <si>
    <t>23/0089-4</t>
  </si>
  <si>
    <t>13208</t>
  </si>
  <si>
    <t>23/0132-3</t>
  </si>
  <si>
    <t>NVC WEEK 1</t>
  </si>
  <si>
    <t>23/2427-1</t>
  </si>
  <si>
    <t>12839</t>
  </si>
  <si>
    <t>23/1754-2</t>
  </si>
  <si>
    <t>15168</t>
  </si>
  <si>
    <t>23/0089-6</t>
  </si>
  <si>
    <t>Sample Month:</t>
  </si>
  <si>
    <t>15628</t>
  </si>
  <si>
    <t>23/0384-1</t>
  </si>
  <si>
    <t>* TNTC denotes Too Numerous To Count.</t>
  </si>
  <si>
    <t>13009</t>
  </si>
  <si>
    <t>Units:</t>
  </si>
  <si>
    <t>pH unit</t>
  </si>
  <si>
    <t>13536</t>
  </si>
  <si>
    <t>13652</t>
  </si>
  <si>
    <t>23/2005-6</t>
  </si>
  <si>
    <t>14817</t>
  </si>
  <si>
    <t>&gt;40000</t>
  </si>
  <si>
    <t>NVC WEEK 2 PLUS SITE 21</t>
  </si>
  <si>
    <t>12993</t>
  </si>
  <si>
    <t>12989</t>
  </si>
  <si>
    <t>23/1754-4</t>
  </si>
  <si>
    <t>&lt;5</t>
  </si>
  <si>
    <t>Reuse Flow Daily</t>
  </si>
  <si>
    <t>15823</t>
  </si>
  <si>
    <t>23/2735-1</t>
  </si>
  <si>
    <t>15223</t>
  </si>
  <si>
    <t>15495</t>
  </si>
  <si>
    <t>12626</t>
  </si>
  <si>
    <t>12922</t>
  </si>
  <si>
    <t>12923</t>
  </si>
  <si>
    <t>Anniversary date</t>
  </si>
  <si>
    <t>23/0089-1</t>
  </si>
  <si>
    <t>23/1082-1</t>
  </si>
  <si>
    <t>23/0920-1</t>
  </si>
  <si>
    <t>23/2553-1</t>
  </si>
  <si>
    <t>12841</t>
  </si>
  <si>
    <t>Site 11</t>
  </si>
  <si>
    <t>23/2486-2</t>
  </si>
  <si>
    <t>µg/L</t>
  </si>
  <si>
    <t>13315</t>
  </si>
  <si>
    <t>Macksville Sewage Treatment Plant</t>
  </si>
  <si>
    <t>Vipuli Narangoda</t>
  </si>
  <si>
    <t>14617</t>
  </si>
  <si>
    <t>95% Min:</t>
  </si>
  <si>
    <t>14614</t>
  </si>
  <si>
    <t>23/2668-1</t>
  </si>
  <si>
    <t>13192</t>
  </si>
  <si>
    <t>Manual Entries</t>
  </si>
  <si>
    <t>Client Sample ID</t>
  </si>
  <si>
    <t>23/1334-2</t>
  </si>
  <si>
    <t>23/1530-4</t>
  </si>
  <si>
    <t>14926</t>
  </si>
  <si>
    <t>13133</t>
  </si>
  <si>
    <t>Last Edited</t>
  </si>
  <si>
    <t>Nutrients Run for Worklist</t>
  </si>
  <si>
    <t>12679</t>
  </si>
  <si>
    <t>12621</t>
  </si>
  <si>
    <t>23/2239-1</t>
  </si>
  <si>
    <t>12624</t>
  </si>
  <si>
    <t>14606</t>
  </si>
  <si>
    <t>23/0496-2</t>
  </si>
  <si>
    <t>15821</t>
  </si>
  <si>
    <t>23/2427-2</t>
  </si>
  <si>
    <t>23/2005-2</t>
  </si>
  <si>
    <t>Turbidity</t>
  </si>
  <si>
    <t>23/2735-2</t>
  </si>
  <si>
    <t>23/0229-2</t>
  </si>
  <si>
    <t>23/0437-2</t>
  </si>
  <si>
    <t>23/2186-2</t>
  </si>
  <si>
    <t>23/2553-3</t>
  </si>
  <si>
    <t>23/1280-2</t>
  </si>
  <si>
    <t>23/1816-3</t>
  </si>
  <si>
    <t>Batch ID</t>
  </si>
  <si>
    <t>14434</t>
  </si>
  <si>
    <t>14666</t>
  </si>
  <si>
    <t>14922</t>
  </si>
  <si>
    <t>15170</t>
  </si>
  <si>
    <t>15225</t>
  </si>
  <si>
    <t>15484</t>
  </si>
  <si>
    <t>15630</t>
  </si>
  <si>
    <t>15708</t>
  </si>
  <si>
    <t>13573</t>
  </si>
  <si>
    <t>13653</t>
  </si>
  <si>
    <t>13814</t>
  </si>
  <si>
    <t>14612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</si>
</sst>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mm/yyyy"/>
    <numFmt numFmtId="166" formatCode="hh:mm:ss"/>
    <numFmt numFmtId="167" formatCode="dd/mm/yyyy"/>
    <numFmt numFmtId="168" formatCode="dd/mm/yyyy\ hh:mm:ss"/>
    <numFmt numFmtId="169" formatCode="#,##0_ ;[Red]\-#,##0\ "/>
    <numFmt numFmtId="170" formatCode="#,##0.0_ ;[Red]\-#,##0.0\ "/>
    <numFmt numFmtId="171" formatCode="0.0%"/>
    <numFmt numFmtId="172" formatCode="0.0"/>
    <numFmt numFmtId="173" formatCode="#,##0.00_ ;[Red]\-#,##0.00\ "/>
  </numFmts>
  <fonts count="14" x14ac:knownFonts="1"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sz val="8"/>
      <name val="Arial"/>
      <family val="2"/>
    </font>
    <font>
      <b/>
      <u/>
      <sz val="10"/>
      <color theme="1"/>
      <name val="Arial"/>
      <family val="2"/>
    </font>
    <font>
      <u/>
      <sz val="10"/>
      <color rgb="FF0000FF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8E4BC"/>
        <bgColor indexed="64"/>
      </patternFill>
    </fill>
    <fill>
      <patternFill patternType="darkUp">
        <fgColor rgb="FFB8CCE4"/>
        <bgColor rgb="FFD8E4BC"/>
      </patternFill>
    </fill>
    <fill>
      <patternFill patternType="solid">
        <fgColor indexed="26"/>
        <bgColor indexed="64"/>
      </patternFill>
    </fill>
    <fill>
      <patternFill patternType="solid">
        <fgColor theme="5" tint="-0.49809259315775017"/>
        <bgColor indexed="64"/>
      </patternFill>
    </fill>
    <fill>
      <patternFill patternType="solid">
        <fgColor theme="5" tint="-0.49827570421460615"/>
        <bgColor indexed="64"/>
      </patternFill>
    </fill>
    <fill>
      <patternFill patternType="solid">
        <fgColor theme="5" tint="-0.49818414868617816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-0.49815363017670217"/>
        <bgColor indexed="64"/>
      </patternFill>
    </fill>
    <fill>
      <patternFill patternType="solid">
        <fgColor theme="5" tint="-0.49833674123355814"/>
        <bgColor indexed="64"/>
      </patternFill>
    </fill>
    <fill>
      <patternFill patternType="solid">
        <fgColor theme="5" tint="-0.49821466719565416"/>
        <bgColor indexed="64"/>
      </patternFill>
    </fill>
    <fill>
      <patternFill patternType="solid">
        <fgColor theme="5" tint="-0.49671926023133028"/>
        <bgColor indexed="64"/>
      </patternFill>
    </fill>
    <fill>
      <patternFill patternType="solid">
        <fgColor theme="5" tint="-0.49647511215552231"/>
        <bgColor indexed="64"/>
      </patternFill>
    </fill>
    <fill>
      <patternFill patternType="solid">
        <fgColor theme="5" tint="-0.49687185277871027"/>
        <bgColor indexed="64"/>
      </patternFill>
    </fill>
    <fill>
      <patternFill patternType="solid">
        <fgColor theme="5" tint="-0.49711600085451829"/>
        <bgColor indexed="64"/>
      </patternFill>
    </fill>
    <fill>
      <patternFill patternType="solid">
        <fgColor theme="5" tint="-0.49674977874080628"/>
        <bgColor indexed="64"/>
      </patternFill>
    </fill>
    <fill>
      <patternFill patternType="solid">
        <fgColor theme="5" tint="-0.49812311166722617"/>
        <bgColor indexed="64"/>
      </patternFill>
    </fill>
    <fill>
      <patternFill patternType="solid">
        <fgColor theme="0" tint="-4.9531540879543444E-2"/>
        <bgColor indexed="64"/>
      </patternFill>
    </fill>
    <fill>
      <patternFill patternType="solid">
        <fgColor theme="5" tint="-0.496902371288186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668874172185429"/>
        <bgColor indexed="64"/>
      </patternFill>
    </fill>
    <fill>
      <patternFill patternType="solid">
        <fgColor theme="0" tint="-4.6693319498275702E-2"/>
        <bgColor indexed="64"/>
      </patternFill>
    </fill>
    <fill>
      <patternFill patternType="solid">
        <fgColor theme="0" tint="-4.7090060121463669E-2"/>
        <bgColor indexed="64"/>
      </patternFill>
    </fill>
    <fill>
      <patternFill patternType="solid">
        <fgColor theme="0" tint="-4.6967986083559676E-2"/>
        <bgColor indexed="64"/>
      </patternFill>
    </fill>
    <fill>
      <patternFill patternType="solid">
        <fgColor theme="0" tint="-4.9592577898495437E-2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3" tint="0.59974974822229687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5" tint="-0.49928281502731409"/>
      </right>
      <top/>
      <bottom/>
      <diagonal/>
    </border>
    <border>
      <left/>
      <right style="medium">
        <color theme="5" tint="-0.49928281502731409"/>
      </right>
      <top style="medium">
        <color theme="5" tint="-0.49931333353679008"/>
      </top>
      <bottom/>
      <diagonal/>
    </border>
    <border>
      <left/>
      <right/>
      <top style="medium">
        <color theme="5" tint="-0.49931333353679008"/>
      </top>
      <bottom/>
      <diagonal/>
    </border>
    <border>
      <left/>
      <right style="medium">
        <color theme="5" tint="-0.49928281502731409"/>
      </right>
      <top/>
      <bottom style="thin">
        <color theme="0"/>
      </bottom>
      <diagonal/>
    </border>
    <border>
      <left/>
      <right style="medium">
        <color theme="5" tint="-0.49928281502731409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5" tint="-0.49928281502731409"/>
      </left>
      <right style="thin">
        <color theme="0"/>
      </right>
      <top/>
      <bottom style="medium">
        <color theme="5" tint="-0.49928281502731409"/>
      </bottom>
      <diagonal/>
    </border>
    <border>
      <left style="medium">
        <color theme="5" tint="-0.49928281502731409"/>
      </left>
      <right style="thin">
        <color theme="0"/>
      </right>
      <top style="thin">
        <color theme="0"/>
      </top>
      <bottom/>
      <diagonal/>
    </border>
    <border>
      <left/>
      <right style="medium">
        <color theme="5" tint="-0.49928281502731409"/>
      </right>
      <top/>
      <bottom style="medium">
        <color theme="5" tint="-0.49928281502731409"/>
      </bottom>
      <diagonal/>
    </border>
    <border>
      <left/>
      <right/>
      <top/>
      <bottom style="medium">
        <color theme="5" tint="-0.49928281502731409"/>
      </bottom>
      <diagonal/>
    </border>
    <border>
      <left style="thin">
        <color theme="0"/>
      </left>
      <right/>
      <top/>
      <bottom style="medium">
        <color theme="5" tint="-0.4992828150273140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5" tint="-0.49821466719565416"/>
      </top>
      <bottom/>
      <diagonal/>
    </border>
    <border>
      <left/>
      <right style="thin">
        <color theme="5" tint="-0.49940488906521807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medium">
        <color theme="5" tint="-0.49934385204626608"/>
      </left>
      <right/>
      <top style="medium">
        <color theme="5" tint="-0.49934385204626608"/>
      </top>
      <bottom/>
      <diagonal/>
    </border>
    <border>
      <left/>
      <right/>
      <top style="medium">
        <color theme="5" tint="-0.49934385204626608"/>
      </top>
      <bottom/>
      <diagonal/>
    </border>
    <border>
      <left style="medium">
        <color theme="5" tint="-0.49934385204626608"/>
      </left>
      <right/>
      <top/>
      <bottom/>
      <diagonal/>
    </border>
    <border>
      <left style="medium">
        <color theme="5" tint="-0.49934385204626608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5" tint="-0.49934385204626608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5" tint="-0.49934385204626608"/>
      </right>
      <top/>
      <bottom style="thin">
        <color theme="0"/>
      </bottom>
      <diagonal/>
    </border>
    <border>
      <left style="medium">
        <color theme="5" tint="-0.49934385204626608"/>
      </left>
      <right/>
      <top/>
      <bottom style="thin">
        <color theme="0"/>
      </bottom>
      <diagonal/>
    </border>
    <border>
      <left/>
      <right style="medium">
        <color theme="5" tint="-0.49934385204626608"/>
      </right>
      <top style="thin">
        <color theme="0"/>
      </top>
      <bottom style="thin">
        <color theme="0"/>
      </bottom>
      <diagonal/>
    </border>
    <border>
      <left style="medium">
        <color theme="5" tint="-0.49934385204626608"/>
      </left>
      <right style="thin">
        <color theme="0"/>
      </right>
      <top style="thin">
        <color theme="0"/>
      </top>
      <bottom/>
      <diagonal/>
    </border>
    <border>
      <left style="medium">
        <color theme="5" tint="-0.49934385204626608"/>
      </left>
      <right style="thin">
        <color theme="0"/>
      </right>
      <top/>
      <bottom style="medium">
        <color theme="5" tint="-0.49934385204626608"/>
      </bottom>
      <diagonal/>
    </border>
    <border>
      <left/>
      <right style="medium">
        <color theme="5" tint="-0.49931333353679008"/>
      </right>
      <top style="medium">
        <color theme="5" tint="-0.49934385204626608"/>
      </top>
      <bottom/>
      <diagonal/>
    </border>
    <border>
      <left/>
      <right style="medium">
        <color theme="5" tint="-0.49931333353679008"/>
      </right>
      <top/>
      <bottom/>
      <diagonal/>
    </border>
    <border>
      <left style="medium">
        <color theme="5" tint="-0.49934385204626608"/>
      </left>
      <right/>
      <top/>
      <bottom style="medium">
        <color theme="5" tint="-0.49931333353679008"/>
      </bottom>
      <diagonal/>
    </border>
    <border>
      <left/>
      <right style="medium">
        <color theme="5" tint="-0.49931333353679008"/>
      </right>
      <top/>
      <bottom style="medium">
        <color theme="5" tint="-0.49931333353679008"/>
      </bottom>
      <diagonal/>
    </border>
    <border>
      <left/>
      <right/>
      <top style="thin">
        <color theme="5" tint="-0.49809259315775017"/>
      </top>
      <bottom/>
      <diagonal/>
    </border>
    <border>
      <left/>
      <right/>
      <top style="medium">
        <color theme="5" tint="-0.49931333353679008"/>
      </top>
      <bottom style="thin">
        <color theme="5" tint="-0.49809259315775017"/>
      </bottom>
      <diagonal/>
    </border>
    <border>
      <left style="medium">
        <color theme="5" tint="-0.49928281502731409"/>
      </left>
      <right/>
      <top style="medium">
        <color theme="5" tint="-0.49931333353679008"/>
      </top>
      <bottom/>
      <diagonal/>
    </border>
    <border>
      <left style="medium">
        <color theme="5" tint="-0.49928281502731409"/>
      </left>
      <right/>
      <top/>
      <bottom/>
      <diagonal/>
    </border>
    <border>
      <left style="medium">
        <color theme="5" tint="-0.4992828150273140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5" tint="-0.49928281502731409"/>
      </left>
      <right style="thin">
        <color theme="0"/>
      </right>
      <top/>
      <bottom style="thin">
        <color theme="0"/>
      </bottom>
      <diagonal/>
    </border>
    <border>
      <left style="medium">
        <color theme="5" tint="-0.49928281502731409"/>
      </left>
      <right/>
      <top/>
      <bottom style="thin">
        <color theme="0"/>
      </bottom>
      <diagonal/>
    </border>
    <border>
      <left/>
      <right style="medium">
        <color theme="5" tint="-0.49928281502731409"/>
      </right>
      <top style="thin">
        <color theme="0"/>
      </top>
      <bottom style="thin">
        <color theme="0"/>
      </bottom>
      <diagonal/>
    </border>
    <border>
      <left/>
      <right/>
      <top style="medium">
        <color theme="5" tint="-0.49931333353679008"/>
      </top>
      <bottom style="thin">
        <color theme="5" tint="-0.49821466719565416"/>
      </bottom>
      <diagonal/>
    </border>
    <border>
      <left/>
      <right style="medium">
        <color theme="5" tint="-0.49925229651783809"/>
      </right>
      <top style="medium">
        <color theme="5" tint="-0.49931333353679008"/>
      </top>
      <bottom/>
      <diagonal/>
    </border>
    <border>
      <left/>
      <right style="medium">
        <color theme="5" tint="-0.49925229651783809"/>
      </right>
      <top/>
      <bottom/>
      <diagonal/>
    </border>
    <border>
      <left style="medium">
        <color theme="5" tint="-0.49928281502731409"/>
      </left>
      <right/>
      <top/>
      <bottom style="medium">
        <color theme="5" tint="-0.49925229651783809"/>
      </bottom>
      <diagonal/>
    </border>
    <border>
      <left/>
      <right style="medium">
        <color theme="5" tint="-0.49925229651783809"/>
      </right>
      <top/>
      <bottom style="medium">
        <color theme="5" tint="-0.49925229651783809"/>
      </bottom>
      <diagonal/>
    </border>
    <border>
      <left/>
      <right style="medium">
        <color theme="5" tint="-0.49931333353679008"/>
      </right>
      <top style="medium">
        <color theme="5" tint="-0.49931333353679008"/>
      </top>
      <bottom/>
      <diagonal/>
    </border>
    <border>
      <left style="medium">
        <color theme="5" tint="-0.49928281502731409"/>
      </left>
      <right/>
      <top/>
      <bottom style="medium">
        <color theme="5" tint="-0.49931333353679008"/>
      </bottom>
      <diagonal/>
    </border>
    <border>
      <left style="thin">
        <color auto="1"/>
      </left>
      <right/>
      <top style="medium">
        <color theme="5" tint="-0.49931333353679008"/>
      </top>
      <bottom/>
      <diagonal/>
    </border>
    <border>
      <left style="medium">
        <color theme="5" tint="-0.49928281502731409"/>
      </left>
      <right/>
      <top style="medium">
        <color theme="5" tint="-0.49928281502731409"/>
      </top>
      <bottom/>
      <diagonal/>
    </border>
    <border>
      <left/>
      <right style="medium">
        <color theme="5" tint="-0.49931333353679008"/>
      </right>
      <top style="medium">
        <color theme="5" tint="-0.49928281502731409"/>
      </top>
      <bottom/>
      <diagonal/>
    </border>
    <border>
      <left style="thin">
        <color auto="1"/>
      </left>
      <right/>
      <top style="medium">
        <color theme="5" tint="-0.49928281502731409"/>
      </top>
      <bottom/>
      <diagonal/>
    </border>
    <border>
      <left/>
      <right/>
      <top style="medium">
        <color theme="5" tint="-0.49928281502731409"/>
      </top>
      <bottom/>
      <diagonal/>
    </border>
    <border>
      <left/>
      <right style="medium">
        <color theme="5" tint="-0.49928281502731409"/>
      </right>
      <top style="medium">
        <color theme="5" tint="-0.49928281502731409"/>
      </top>
      <bottom/>
      <diagonal/>
    </border>
    <border>
      <left style="medium">
        <color theme="5" tint="-0.49928281502731409"/>
      </left>
      <right style="thin">
        <color theme="0"/>
      </right>
      <top/>
      <bottom/>
      <diagonal/>
    </border>
    <border>
      <left style="thin">
        <color theme="0"/>
      </left>
      <right style="medium">
        <color theme="5" tint="-0.49928281502731409"/>
      </right>
      <top style="thin">
        <color theme="0"/>
      </top>
      <bottom/>
      <diagonal/>
    </border>
    <border>
      <left style="thin">
        <color theme="0"/>
      </left>
      <right style="medium">
        <color theme="5" tint="-0.49928281502731409"/>
      </right>
      <top/>
      <bottom style="thin">
        <color theme="0"/>
      </bottom>
      <diagonal/>
    </border>
    <border>
      <left style="medium">
        <color theme="5" tint="-0.4992828150273140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 tint="-0.49928281502731409"/>
      </right>
      <top style="thin">
        <color theme="0"/>
      </top>
      <bottom style="thin">
        <color theme="0"/>
      </bottom>
      <diagonal/>
    </border>
    <border>
      <left style="medium">
        <color theme="5" tint="-0.49928281502731409"/>
      </left>
      <right/>
      <top style="thin">
        <color theme="0"/>
      </top>
      <bottom style="medium">
        <color theme="5" tint="-0.4992522965178380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5" tint="-0.49925229651783809"/>
      </bottom>
      <diagonal/>
    </border>
    <border>
      <left style="thin">
        <color theme="0"/>
      </left>
      <right style="medium">
        <color theme="5" tint="-0.49928281502731409"/>
      </right>
      <top style="thin">
        <color theme="0"/>
      </top>
      <bottom style="medium">
        <color theme="5" tint="-0.4992522965178380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5" tint="-0.49934385204626608"/>
      </bottom>
      <diagonal/>
    </border>
    <border>
      <left/>
      <right/>
      <top style="thin">
        <color theme="0"/>
      </top>
      <bottom style="medium">
        <color theme="5" tint="-0.49934385204626608"/>
      </bottom>
      <diagonal/>
    </border>
    <border>
      <left/>
      <right style="medium">
        <color theme="5" tint="-0.49934385204626608"/>
      </right>
      <top style="thin">
        <color theme="0"/>
      </top>
      <bottom style="medium">
        <color theme="5" tint="-0.49934385204626608"/>
      </bottom>
      <diagonal/>
    </border>
    <border>
      <left/>
      <right style="medium">
        <color theme="5" tint="-0.49934385204626608"/>
      </right>
      <top style="medium">
        <color theme="5" tint="-0.49934385204626608"/>
      </top>
      <bottom/>
      <diagonal/>
    </border>
    <border>
      <left/>
      <right style="medium">
        <color theme="5" tint="-0.49934385204626608"/>
      </right>
      <top/>
      <bottom/>
      <diagonal/>
    </border>
    <border>
      <left/>
      <right style="medium">
        <color theme="5" tint="-0.49934385204626608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5" tint="-0.49928281502731409"/>
      </bottom>
      <diagonal/>
    </border>
    <border>
      <left/>
      <right/>
      <top style="thin">
        <color theme="0"/>
      </top>
      <bottom style="medium">
        <color theme="5" tint="-0.49928281502731409"/>
      </bottom>
      <diagonal/>
    </border>
    <border>
      <left/>
      <right style="medium">
        <color theme="5" tint="-0.49928281502731409"/>
      </right>
      <top style="thin">
        <color theme="0"/>
      </top>
      <bottom style="medium">
        <color theme="5" tint="-0.4992828150273140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1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13" fillId="2" borderId="0" applyNumberFormat="0" applyFont="0" applyBorder="0" applyAlignment="0" applyProtection="0"/>
    <xf numFmtId="0" fontId="13" fillId="3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7" fillId="0" borderId="0" applyNumberFormat="0" applyFill="0" applyBorder="0" applyProtection="0">
      <alignment horizontal="right"/>
    </xf>
    <xf numFmtId="0" fontId="7" fillId="0" borderId="1" applyNumberFormat="0" applyFill="0" applyAlignment="0" applyProtection="0"/>
    <xf numFmtId="164" fontId="5" fillId="0" borderId="0" applyFont="0" applyFill="0" applyBorder="0" applyAlignment="0" applyProtection="0"/>
    <xf numFmtId="0" fontId="9" fillId="5" borderId="2">
      <alignment horizontal="center" vertical="center"/>
      <protection locked="0"/>
    </xf>
    <xf numFmtId="0" fontId="9" fillId="5" borderId="2">
      <alignment horizontal="center" vertical="center"/>
      <protection locked="0"/>
    </xf>
    <xf numFmtId="0" fontId="11" fillId="0" borderId="0" applyNumberFormat="0" applyFill="0" applyBorder="0" applyAlignment="0" applyProtection="0"/>
  </cellStyleXfs>
  <cellXfs count="337">
    <xf numFmtId="0" fontId="0" fillId="0" borderId="0" xfId="0"/>
    <xf numFmtId="169" fontId="4" fillId="7" borderId="13" xfId="0" applyNumberFormat="1" applyFont="1" applyFill="1" applyBorder="1" applyAlignment="1">
      <alignment horizontal="left" vertical="center" wrapText="1"/>
    </xf>
    <xf numFmtId="169" fontId="4" fillId="7" borderId="14" xfId="0" applyNumberFormat="1" applyFont="1" applyFill="1" applyBorder="1" applyAlignment="1">
      <alignment horizontal="left" vertical="center" wrapText="1"/>
    </xf>
    <xf numFmtId="169" fontId="4" fillId="7" borderId="15" xfId="0" applyNumberFormat="1" applyFont="1" applyFill="1" applyBorder="1" applyAlignment="1">
      <alignment horizontal="left" vertical="center" wrapText="1"/>
    </xf>
    <xf numFmtId="1" fontId="4" fillId="6" borderId="7" xfId="0" applyNumberFormat="1" applyFont="1" applyFill="1" applyBorder="1" applyAlignment="1">
      <alignment horizontal="left" vertical="center" wrapText="1"/>
    </xf>
    <xf numFmtId="1" fontId="4" fillId="6" borderId="80" xfId="0" applyNumberFormat="1" applyFont="1" applyFill="1" applyBorder="1" applyAlignment="1">
      <alignment horizontal="left" vertical="center" wrapText="1"/>
    </xf>
    <xf numFmtId="1" fontId="4" fillId="6" borderId="33" xfId="0" applyNumberFormat="1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vertical="center" wrapText="1"/>
    </xf>
    <xf numFmtId="0" fontId="12" fillId="8" borderId="3" xfId="0" applyFont="1" applyFill="1" applyBorder="1" applyAlignment="1">
      <alignment horizontal="right" vertical="center" wrapText="1"/>
    </xf>
    <xf numFmtId="0" fontId="12" fillId="8" borderId="0" xfId="0" applyFont="1" applyFill="1" applyAlignment="1">
      <alignment horizontal="right"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4" xfId="0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right" vertical="center" wrapText="1"/>
    </xf>
    <xf numFmtId="0" fontId="12" fillId="8" borderId="16" xfId="0" applyFont="1" applyFill="1" applyBorder="1" applyAlignment="1">
      <alignment vertical="center" wrapText="1"/>
    </xf>
    <xf numFmtId="0" fontId="12" fillId="8" borderId="3" xfId="0" applyFont="1" applyFill="1" applyBorder="1" applyAlignment="1">
      <alignment horizontal="right" vertical="center" wrapText="1"/>
    </xf>
    <xf numFmtId="0" fontId="2" fillId="6" borderId="0" xfId="0" applyFont="1" applyFill="1" applyAlignment="1">
      <alignment vertical="center" wrapText="1"/>
    </xf>
    <xf numFmtId="165" fontId="0" fillId="0" borderId="0" xfId="9" applyFont="1"/>
    <xf numFmtId="0" fontId="7" fillId="0" borderId="0" xfId="11"/>
    <xf numFmtId="0" fontId="7" fillId="0" borderId="0" xfId="15" applyAlignment="1">
      <alignment horizontal="right"/>
    </xf>
    <xf numFmtId="0" fontId="0" fillId="2" borderId="0" xfId="12" applyFont="1"/>
    <xf numFmtId="0" fontId="0" fillId="3" borderId="0" xfId="13" applyFont="1"/>
    <xf numFmtId="0" fontId="0" fillId="4" borderId="0" xfId="14" applyFont="1"/>
    <xf numFmtId="0" fontId="7" fillId="0" borderId="1" xfId="16"/>
    <xf numFmtId="14" fontId="0" fillId="0" borderId="0" xfId="0" applyNumberFormat="1"/>
    <xf numFmtId="1" fontId="1" fillId="9" borderId="17" xfId="0" applyNumberFormat="1" applyFont="1" applyFill="1" applyBorder="1" applyAlignment="1">
      <alignment horizontal="center"/>
    </xf>
    <xf numFmtId="169" fontId="4" fillId="6" borderId="18" xfId="0" applyNumberFormat="1" applyFont="1" applyFill="1" applyBorder="1" applyAlignment="1">
      <alignment horizontal="center" vertical="center" wrapText="1"/>
    </xf>
    <xf numFmtId="170" fontId="4" fillId="6" borderId="18" xfId="0" applyNumberFormat="1" applyFont="1" applyFill="1" applyBorder="1" applyAlignment="1">
      <alignment horizontal="center" vertical="center" wrapText="1"/>
    </xf>
    <xf numFmtId="169" fontId="4" fillId="6" borderId="19" xfId="0" applyNumberFormat="1" applyFont="1" applyFill="1" applyBorder="1" applyAlignment="1">
      <alignment horizontal="center" vertical="center" wrapText="1"/>
    </xf>
    <xf numFmtId="169" fontId="4" fillId="6" borderId="17" xfId="0" applyNumberFormat="1" applyFont="1" applyFill="1" applyBorder="1" applyAlignment="1">
      <alignment horizontal="center" vertical="center" wrapText="1"/>
    </xf>
    <xf numFmtId="1" fontId="4" fillId="6" borderId="17" xfId="0" applyNumberFormat="1" applyFont="1" applyFill="1" applyBorder="1" applyAlignment="1">
      <alignment horizontal="center" vertical="center" wrapText="1"/>
    </xf>
    <xf numFmtId="14" fontId="0" fillId="0" borderId="20" xfId="0" applyNumberFormat="1" applyBorder="1"/>
    <xf numFmtId="0" fontId="0" fillId="0" borderId="21" xfId="0" applyBorder="1"/>
    <xf numFmtId="14" fontId="0" fillId="0" borderId="22" xfId="0" applyNumberFormat="1" applyBorder="1"/>
    <xf numFmtId="14" fontId="0" fillId="0" borderId="23" xfId="0" applyNumberFormat="1" applyBorder="1"/>
    <xf numFmtId="0" fontId="0" fillId="0" borderId="1" xfId="0" applyBorder="1"/>
    <xf numFmtId="0" fontId="11" fillId="0" borderId="0" xfId="20"/>
    <xf numFmtId="14" fontId="0" fillId="0" borderId="24" xfId="0" applyNumberFormat="1" applyBorder="1"/>
    <xf numFmtId="171" fontId="4" fillId="10" borderId="1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2" borderId="0" xfId="12" applyFont="1" applyAlignment="1">
      <alignment horizontal="center"/>
    </xf>
    <xf numFmtId="14" fontId="0" fillId="0" borderId="25" xfId="0" applyNumberFormat="1" applyBorder="1"/>
    <xf numFmtId="0" fontId="0" fillId="0" borderId="26" xfId="0" applyBorder="1"/>
    <xf numFmtId="2" fontId="1" fillId="9" borderId="17" xfId="0" applyNumberFormat="1" applyFont="1" applyFill="1" applyBorder="1" applyAlignment="1">
      <alignment horizontal="center"/>
    </xf>
    <xf numFmtId="2" fontId="4" fillId="6" borderId="17" xfId="0" applyNumberFormat="1" applyFont="1" applyFill="1" applyBorder="1" applyAlignment="1">
      <alignment horizontal="center" vertical="center" wrapText="1"/>
    </xf>
    <xf numFmtId="169" fontId="4" fillId="11" borderId="18" xfId="0" applyNumberFormat="1" applyFont="1" applyFill="1" applyBorder="1" applyAlignment="1">
      <alignment horizontal="center" vertical="center" wrapText="1"/>
    </xf>
    <xf numFmtId="170" fontId="4" fillId="11" borderId="18" xfId="0" applyNumberFormat="1" applyFont="1" applyFill="1" applyBorder="1" applyAlignment="1">
      <alignment horizontal="center" vertical="center" wrapText="1"/>
    </xf>
    <xf numFmtId="169" fontId="4" fillId="11" borderId="19" xfId="0" applyNumberFormat="1" applyFont="1" applyFill="1" applyBorder="1" applyAlignment="1">
      <alignment horizontal="center" vertical="center" wrapText="1"/>
    </xf>
    <xf numFmtId="169" fontId="4" fillId="11" borderId="17" xfId="0" applyNumberFormat="1" applyFont="1" applyFill="1" applyBorder="1" applyAlignment="1">
      <alignment horizontal="center" vertical="center" wrapText="1"/>
    </xf>
    <xf numFmtId="172" fontId="1" fillId="9" borderId="17" xfId="0" applyNumberFormat="1" applyFont="1" applyFill="1" applyBorder="1" applyAlignment="1">
      <alignment horizontal="center"/>
    </xf>
    <xf numFmtId="1" fontId="4" fillId="11" borderId="17" xfId="0" applyNumberFormat="1" applyFont="1" applyFill="1" applyBorder="1" applyAlignment="1">
      <alignment horizontal="center" vertical="center" wrapText="1"/>
    </xf>
    <xf numFmtId="170" fontId="4" fillId="11" borderId="17" xfId="0" applyNumberFormat="1" applyFont="1" applyFill="1" applyBorder="1" applyAlignment="1">
      <alignment horizontal="center" vertical="center" wrapText="1"/>
    </xf>
    <xf numFmtId="173" fontId="4" fillId="11" borderId="17" xfId="0" applyNumberFormat="1" applyFont="1" applyFill="1" applyBorder="1" applyAlignment="1">
      <alignment horizontal="center" vertical="center" wrapText="1"/>
    </xf>
    <xf numFmtId="171" fontId="4" fillId="8" borderId="17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12" borderId="30" xfId="0" applyFont="1" applyFill="1" applyBorder="1" applyAlignment="1">
      <alignment vertical="center"/>
    </xf>
    <xf numFmtId="169" fontId="4" fillId="12" borderId="18" xfId="0" applyNumberFormat="1" applyFont="1" applyFill="1" applyBorder="1" applyAlignment="1">
      <alignment horizontal="center" vertical="center" wrapText="1"/>
    </xf>
    <xf numFmtId="170" fontId="4" fillId="12" borderId="18" xfId="0" applyNumberFormat="1" applyFont="1" applyFill="1" applyBorder="1" applyAlignment="1">
      <alignment horizontal="center" vertical="center" wrapText="1"/>
    </xf>
    <xf numFmtId="169" fontId="4" fillId="12" borderId="19" xfId="0" applyNumberFormat="1" applyFont="1" applyFill="1" applyBorder="1" applyAlignment="1">
      <alignment horizontal="center" vertical="center" wrapText="1"/>
    </xf>
    <xf numFmtId="169" fontId="4" fillId="12" borderId="17" xfId="0" applyNumberFormat="1" applyFont="1" applyFill="1" applyBorder="1" applyAlignment="1">
      <alignment horizontal="center" vertical="center" wrapText="1"/>
    </xf>
    <xf numFmtId="1" fontId="4" fillId="12" borderId="17" xfId="0" applyNumberFormat="1" applyFont="1" applyFill="1" applyBorder="1" applyAlignment="1">
      <alignment horizontal="center" vertical="center" wrapText="1"/>
    </xf>
    <xf numFmtId="173" fontId="4" fillId="12" borderId="17" xfId="0" applyNumberFormat="1" applyFont="1" applyFill="1" applyBorder="1" applyAlignment="1">
      <alignment horizontal="center" vertical="center" wrapText="1"/>
    </xf>
    <xf numFmtId="170" fontId="4" fillId="12" borderId="17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3" xfId="0" applyBorder="1"/>
    <xf numFmtId="169" fontId="4" fillId="8" borderId="18" xfId="0" applyNumberFormat="1" applyFont="1" applyFill="1" applyBorder="1" applyAlignment="1">
      <alignment horizontal="center" vertical="center" wrapText="1"/>
    </xf>
    <xf numFmtId="170" fontId="4" fillId="8" borderId="18" xfId="0" applyNumberFormat="1" applyFont="1" applyFill="1" applyBorder="1" applyAlignment="1">
      <alignment horizontal="center" vertical="center" wrapText="1"/>
    </xf>
    <xf numFmtId="169" fontId="4" fillId="8" borderId="17" xfId="0" applyNumberFormat="1" applyFont="1" applyFill="1" applyBorder="1" applyAlignment="1">
      <alignment horizontal="center" vertical="center" wrapText="1"/>
    </xf>
    <xf numFmtId="1" fontId="4" fillId="8" borderId="17" xfId="0" applyNumberFormat="1" applyFont="1" applyFill="1" applyBorder="1" applyAlignment="1">
      <alignment horizontal="center" vertical="center" wrapText="1"/>
    </xf>
    <xf numFmtId="171" fontId="4" fillId="12" borderId="17" xfId="1" applyNumberFormat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vertical="center" wrapText="1"/>
    </xf>
    <xf numFmtId="0" fontId="2" fillId="11" borderId="0" xfId="0" applyFont="1" applyFill="1" applyAlignment="1">
      <alignment vertical="center" wrapText="1"/>
    </xf>
    <xf numFmtId="169" fontId="4" fillId="6" borderId="31" xfId="0" applyNumberFormat="1" applyFont="1" applyFill="1" applyBorder="1" applyAlignment="1">
      <alignment horizontal="center" vertical="center" wrapText="1"/>
    </xf>
    <xf numFmtId="1" fontId="1" fillId="9" borderId="31" xfId="0" applyNumberFormat="1" applyFont="1" applyFill="1" applyBorder="1" applyAlignment="1">
      <alignment horizontal="center"/>
    </xf>
    <xf numFmtId="169" fontId="4" fillId="11" borderId="31" xfId="0" applyNumberFormat="1" applyFont="1" applyFill="1" applyBorder="1" applyAlignment="1">
      <alignment horizontal="center" vertical="center" wrapText="1"/>
    </xf>
    <xf numFmtId="2" fontId="1" fillId="9" borderId="31" xfId="0" applyNumberFormat="1" applyFont="1" applyFill="1" applyBorder="1" applyAlignment="1">
      <alignment horizontal="center"/>
    </xf>
    <xf numFmtId="173" fontId="4" fillId="11" borderId="31" xfId="0" applyNumberFormat="1" applyFont="1" applyFill="1" applyBorder="1" applyAlignment="1">
      <alignment horizontal="center" vertical="center" wrapText="1"/>
    </xf>
    <xf numFmtId="169" fontId="4" fillId="12" borderId="31" xfId="0" applyNumberFormat="1" applyFont="1" applyFill="1" applyBorder="1" applyAlignment="1">
      <alignment horizontal="center" vertical="center" wrapText="1"/>
    </xf>
    <xf numFmtId="169" fontId="4" fillId="8" borderId="3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4" fillId="13" borderId="32" xfId="0" applyNumberFormat="1" applyFont="1" applyFill="1" applyBorder="1" applyAlignment="1">
      <alignment horizontal="center" vertical="center"/>
    </xf>
    <xf numFmtId="3" fontId="4" fillId="13" borderId="32" xfId="0" applyNumberFormat="1" applyFont="1" applyFill="1" applyBorder="1" applyAlignment="1">
      <alignment horizontal="center"/>
    </xf>
    <xf numFmtId="3" fontId="4" fillId="13" borderId="19" xfId="0" applyNumberFormat="1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169" fontId="4" fillId="14" borderId="10" xfId="0" applyNumberFormat="1" applyFont="1" applyFill="1" applyBorder="1" applyAlignment="1">
      <alignment horizontal="center" vertical="center" wrapText="1"/>
    </xf>
    <xf numFmtId="169" fontId="4" fillId="14" borderId="32" xfId="0" applyNumberFormat="1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166" fontId="0" fillId="0" borderId="0" xfId="7" applyFont="1"/>
    <xf numFmtId="167" fontId="0" fillId="0" borderId="0" xfId="6" applyFont="1"/>
    <xf numFmtId="0" fontId="3" fillId="15" borderId="9" xfId="0" applyFont="1" applyFill="1" applyBorder="1" applyAlignment="1">
      <alignment horizontal="center" vertical="center" wrapText="1"/>
    </xf>
    <xf numFmtId="169" fontId="4" fillId="15" borderId="32" xfId="0" applyNumberFormat="1" applyFont="1" applyFill="1" applyBorder="1" applyAlignment="1">
      <alignment horizontal="center" vertical="center" wrapText="1"/>
    </xf>
    <xf numFmtId="169" fontId="4" fillId="15" borderId="33" xfId="0" applyNumberFormat="1" applyFont="1" applyFill="1" applyBorder="1" applyAlignment="1">
      <alignment horizontal="center" vertical="center" wrapText="1"/>
    </xf>
    <xf numFmtId="0" fontId="4" fillId="15" borderId="33" xfId="0" applyFont="1" applyFill="1" applyBorder="1" applyAlignment="1">
      <alignment horizontal="center"/>
    </xf>
    <xf numFmtId="3" fontId="1" fillId="9" borderId="17" xfId="0" applyNumberFormat="1" applyFont="1" applyFill="1" applyBorder="1" applyAlignment="1">
      <alignment horizontal="left" wrapText="1"/>
    </xf>
    <xf numFmtId="3" fontId="4" fillId="16" borderId="19" xfId="0" applyNumberFormat="1" applyFont="1" applyFill="1" applyBorder="1" applyAlignment="1">
      <alignment horizontal="center"/>
    </xf>
    <xf numFmtId="3" fontId="4" fillId="16" borderId="32" xfId="0" applyNumberFormat="1" applyFont="1" applyFill="1" applyBorder="1" applyAlignment="1">
      <alignment horizontal="center"/>
    </xf>
    <xf numFmtId="3" fontId="4" fillId="16" borderId="32" xfId="0" applyNumberFormat="1" applyFont="1" applyFill="1" applyBorder="1" applyAlignment="1">
      <alignment horizontal="center" vertical="center"/>
    </xf>
    <xf numFmtId="0" fontId="3" fillId="17" borderId="9" xfId="0" applyFont="1" applyFill="1" applyBorder="1" applyAlignment="1">
      <alignment horizontal="center" vertical="center" wrapText="1"/>
    </xf>
    <xf numFmtId="169" fontId="4" fillId="17" borderId="32" xfId="0" applyNumberFormat="1" applyFont="1" applyFill="1" applyBorder="1" applyAlignment="1">
      <alignment horizontal="center" vertical="center" wrapText="1"/>
    </xf>
    <xf numFmtId="169" fontId="4" fillId="13" borderId="32" xfId="0" applyNumberFormat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vertical="center"/>
    </xf>
    <xf numFmtId="0" fontId="2" fillId="14" borderId="0" xfId="0" applyFont="1" applyFill="1" applyAlignment="1">
      <alignment vertical="center"/>
    </xf>
    <xf numFmtId="0" fontId="12" fillId="18" borderId="0" xfId="0" applyFont="1" applyFill="1" applyAlignment="1">
      <alignment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3" fontId="1" fillId="19" borderId="17" xfId="0" applyNumberFormat="1" applyFont="1" applyFill="1" applyBorder="1" applyAlignment="1">
      <alignment horizontal="left" wrapText="1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2" fillId="11" borderId="0" xfId="0" applyFont="1" applyFill="1" applyAlignment="1">
      <alignment horizontal="left" vertical="center" wrapText="1"/>
    </xf>
    <xf numFmtId="169" fontId="4" fillId="8" borderId="32" xfId="0" applyNumberFormat="1" applyFont="1" applyFill="1" applyBorder="1" applyAlignment="1">
      <alignment horizontal="center" vertical="center" wrapText="1"/>
    </xf>
    <xf numFmtId="170" fontId="4" fillId="8" borderId="9" xfId="0" applyNumberFormat="1" applyFont="1" applyFill="1" applyBorder="1" applyAlignment="1">
      <alignment horizontal="center" vertical="center" wrapText="1"/>
    </xf>
    <xf numFmtId="169" fontId="4" fillId="8" borderId="9" xfId="0" applyNumberFormat="1" applyFont="1" applyFill="1" applyBorder="1" applyAlignment="1">
      <alignment horizontal="center" vertical="center" wrapText="1"/>
    </xf>
    <xf numFmtId="169" fontId="4" fillId="8" borderId="34" xfId="0" applyNumberFormat="1" applyFont="1" applyFill="1" applyBorder="1" applyAlignment="1">
      <alignment horizontal="center" vertical="center" wrapText="1"/>
    </xf>
    <xf numFmtId="172" fontId="1" fillId="9" borderId="34" xfId="0" applyNumberFormat="1" applyFont="1" applyFill="1" applyBorder="1" applyAlignment="1">
      <alignment horizontal="center"/>
    </xf>
    <xf numFmtId="0" fontId="3" fillId="14" borderId="32" xfId="0" applyFont="1" applyFill="1" applyBorder="1" applyAlignment="1">
      <alignment horizontal="center" vertical="center" wrapText="1"/>
    </xf>
    <xf numFmtId="0" fontId="3" fillId="15" borderId="32" xfId="0" applyFont="1" applyFill="1" applyBorder="1" applyAlignment="1">
      <alignment horizontal="center" vertical="center" wrapText="1"/>
    </xf>
    <xf numFmtId="0" fontId="3" fillId="17" borderId="32" xfId="0" applyFont="1" applyFill="1" applyBorder="1" applyAlignment="1">
      <alignment horizontal="center" vertical="center" wrapText="1"/>
    </xf>
    <xf numFmtId="0" fontId="3" fillId="13" borderId="32" xfId="0" applyFont="1" applyFill="1" applyBorder="1" applyAlignment="1">
      <alignment horizontal="center" vertical="center" wrapText="1"/>
    </xf>
    <xf numFmtId="169" fontId="4" fillId="6" borderId="32" xfId="0" applyNumberFormat="1" applyFont="1" applyFill="1" applyBorder="1" applyAlignment="1">
      <alignment horizontal="center" vertical="center" wrapText="1"/>
    </xf>
    <xf numFmtId="170" fontId="4" fillId="6" borderId="9" xfId="0" applyNumberFormat="1" applyFont="1" applyFill="1" applyBorder="1" applyAlignment="1">
      <alignment horizontal="center" vertical="center" wrapText="1"/>
    </xf>
    <xf numFmtId="169" fontId="4" fillId="6" borderId="9" xfId="0" applyNumberFormat="1" applyFont="1" applyFill="1" applyBorder="1" applyAlignment="1">
      <alignment horizontal="center" vertical="center" wrapText="1"/>
    </xf>
    <xf numFmtId="1" fontId="4" fillId="6" borderId="35" xfId="0" applyNumberFormat="1" applyFont="1" applyFill="1" applyBorder="1" applyAlignment="1">
      <alignment horizontal="center" vertical="center" wrapText="1"/>
    </xf>
    <xf numFmtId="171" fontId="4" fillId="10" borderId="35" xfId="1" applyNumberFormat="1" applyFont="1" applyFill="1" applyBorder="1" applyAlignment="1">
      <alignment horizontal="center" vertical="center" wrapText="1"/>
    </xf>
    <xf numFmtId="169" fontId="4" fillId="11" borderId="32" xfId="0" applyNumberFormat="1" applyFont="1" applyFill="1" applyBorder="1" applyAlignment="1">
      <alignment horizontal="center" vertical="center" wrapText="1"/>
    </xf>
    <xf numFmtId="169" fontId="4" fillId="11" borderId="9" xfId="0" applyNumberFormat="1" applyFont="1" applyFill="1" applyBorder="1" applyAlignment="1">
      <alignment horizontal="center" vertical="center" wrapText="1"/>
    </xf>
    <xf numFmtId="1" fontId="4" fillId="11" borderId="35" xfId="0" applyNumberFormat="1" applyFont="1" applyFill="1" applyBorder="1" applyAlignment="1">
      <alignment horizontal="center" vertical="center" wrapText="1"/>
    </xf>
    <xf numFmtId="173" fontId="4" fillId="11" borderId="35" xfId="0" applyNumberFormat="1" applyFont="1" applyFill="1" applyBorder="1" applyAlignment="1">
      <alignment horizontal="center" vertical="center" wrapText="1"/>
    </xf>
    <xf numFmtId="171" fontId="4" fillId="8" borderId="35" xfId="1" applyNumberFormat="1" applyFont="1" applyFill="1" applyBorder="1" applyAlignment="1">
      <alignment horizontal="center" vertical="center" wrapText="1"/>
    </xf>
    <xf numFmtId="169" fontId="4" fillId="12" borderId="32" xfId="0" applyNumberFormat="1" applyFont="1" applyFill="1" applyBorder="1" applyAlignment="1">
      <alignment horizontal="center" vertical="center" wrapText="1"/>
    </xf>
    <xf numFmtId="169" fontId="4" fillId="12" borderId="9" xfId="0" applyNumberFormat="1" applyFont="1" applyFill="1" applyBorder="1" applyAlignment="1">
      <alignment horizontal="center" vertical="center" wrapText="1"/>
    </xf>
    <xf numFmtId="1" fontId="4" fillId="12" borderId="35" xfId="0" applyNumberFormat="1" applyFont="1" applyFill="1" applyBorder="1" applyAlignment="1">
      <alignment horizontal="center" vertical="center" wrapText="1"/>
    </xf>
    <xf numFmtId="173" fontId="4" fillId="12" borderId="35" xfId="0" applyNumberFormat="1" applyFont="1" applyFill="1" applyBorder="1" applyAlignment="1">
      <alignment horizontal="center" vertical="center" wrapText="1"/>
    </xf>
    <xf numFmtId="1" fontId="4" fillId="8" borderId="35" xfId="0" applyNumberFormat="1" applyFont="1" applyFill="1" applyBorder="1" applyAlignment="1">
      <alignment horizontal="center" vertical="center" wrapText="1"/>
    </xf>
    <xf numFmtId="169" fontId="4" fillId="8" borderId="35" xfId="0" applyNumberFormat="1" applyFont="1" applyFill="1" applyBorder="1" applyAlignment="1">
      <alignment horizontal="center" vertical="center" wrapText="1"/>
    </xf>
    <xf numFmtId="171" fontId="4" fillId="12" borderId="35" xfId="1" applyNumberFormat="1" applyFont="1" applyFill="1" applyBorder="1" applyAlignment="1">
      <alignment horizontal="center" vertical="center" wrapText="1"/>
    </xf>
    <xf numFmtId="0" fontId="12" fillId="18" borderId="16" xfId="0" applyFont="1" applyFill="1" applyBorder="1" applyAlignment="1">
      <alignment horizontal="right" vertical="center" wrapText="1"/>
    </xf>
    <xf numFmtId="0" fontId="6" fillId="6" borderId="0" xfId="0" applyFont="1" applyFill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6" fillId="6" borderId="36" xfId="0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0" fontId="12" fillId="8" borderId="0" xfId="0" applyFont="1" applyFill="1" applyAlignment="1">
      <alignment vertical="center" wrapText="1"/>
    </xf>
    <xf numFmtId="0" fontId="2" fillId="21" borderId="37" xfId="0" applyFont="1" applyFill="1" applyBorder="1" applyAlignment="1">
      <alignment vertical="center" wrapText="1"/>
    </xf>
    <xf numFmtId="0" fontId="2" fillId="6" borderId="38" xfId="0" applyFont="1" applyFill="1" applyBorder="1" applyAlignment="1">
      <alignment horizontal="left" vertical="center"/>
    </xf>
    <xf numFmtId="0" fontId="2" fillId="11" borderId="38" xfId="0" applyFont="1" applyFill="1" applyBorder="1" applyAlignment="1">
      <alignment vertical="center" wrapText="1"/>
    </xf>
    <xf numFmtId="0" fontId="2" fillId="21" borderId="39" xfId="0" applyFont="1" applyFill="1" applyBorder="1" applyAlignment="1">
      <alignment vertical="center" wrapText="1"/>
    </xf>
    <xf numFmtId="0" fontId="12" fillId="21" borderId="39" xfId="0" applyFont="1" applyFill="1" applyBorder="1" applyAlignment="1">
      <alignment vertical="center" wrapText="1"/>
    </xf>
    <xf numFmtId="169" fontId="3" fillId="11" borderId="40" xfId="0" applyNumberFormat="1" applyFont="1" applyFill="1" applyBorder="1" applyAlignment="1">
      <alignment horizontal="center" vertical="center" wrapText="1"/>
    </xf>
    <xf numFmtId="169" fontId="3" fillId="11" borderId="41" xfId="0" applyNumberFormat="1" applyFont="1" applyFill="1" applyBorder="1" applyAlignment="1">
      <alignment horizontal="right" vertical="center" wrapText="1"/>
    </xf>
    <xf numFmtId="169" fontId="4" fillId="6" borderId="42" xfId="0" applyNumberFormat="1" applyFont="1" applyFill="1" applyBorder="1" applyAlignment="1">
      <alignment horizontal="center" vertical="center" wrapText="1"/>
    </xf>
    <xf numFmtId="170" fontId="4" fillId="6" borderId="42" xfId="0" applyNumberFormat="1" applyFont="1" applyFill="1" applyBorder="1" applyAlignment="1">
      <alignment horizontal="center" vertical="center" wrapText="1"/>
    </xf>
    <xf numFmtId="169" fontId="3" fillId="11" borderId="43" xfId="0" applyNumberFormat="1" applyFont="1" applyFill="1" applyBorder="1" applyAlignment="1">
      <alignment horizontal="right" vertical="center" wrapText="1"/>
    </xf>
    <xf numFmtId="169" fontId="3" fillId="11" borderId="40" xfId="0" applyNumberFormat="1" applyFont="1" applyFill="1" applyBorder="1" applyAlignment="1">
      <alignment horizontal="right" vertical="center" wrapText="1"/>
    </xf>
    <xf numFmtId="169" fontId="4" fillId="6" borderId="44" xfId="0" applyNumberFormat="1" applyFont="1" applyFill="1" applyBorder="1" applyAlignment="1">
      <alignment horizontal="center" vertical="center" wrapText="1"/>
    </xf>
    <xf numFmtId="169" fontId="3" fillId="11" borderId="40" xfId="0" applyNumberFormat="1" applyFont="1" applyFill="1" applyBorder="1" applyAlignment="1">
      <alignment horizontal="left" vertical="center" wrapText="1"/>
    </xf>
    <xf numFmtId="14" fontId="4" fillId="11" borderId="40" xfId="0" applyNumberFormat="1" applyFont="1" applyFill="1" applyBorder="1" applyAlignment="1">
      <alignment horizontal="center"/>
    </xf>
    <xf numFmtId="14" fontId="3" fillId="11" borderId="45" xfId="0" applyNumberFormat="1" applyFont="1" applyFill="1" applyBorder="1" applyAlignment="1">
      <alignment horizontal="center"/>
    </xf>
    <xf numFmtId="1" fontId="4" fillId="6" borderId="44" xfId="0" applyNumberFormat="1" applyFont="1" applyFill="1" applyBorder="1" applyAlignment="1">
      <alignment horizontal="center" vertical="center" wrapText="1"/>
    </xf>
    <xf numFmtId="14" fontId="3" fillId="11" borderId="45" xfId="0" applyNumberFormat="1" applyFont="1" applyFill="1" applyBorder="1" applyAlignment="1">
      <alignment horizontal="center" wrapText="1"/>
    </xf>
    <xf numFmtId="169" fontId="3" fillId="8" borderId="41" xfId="0" applyNumberFormat="1" applyFont="1" applyFill="1" applyBorder="1" applyAlignment="1">
      <alignment horizontal="center" vertical="center" wrapText="1"/>
    </xf>
    <xf numFmtId="169" fontId="3" fillId="11" borderId="46" xfId="0" applyNumberFormat="1" applyFont="1" applyFill="1" applyBorder="1" applyAlignment="1">
      <alignment horizontal="center" vertical="center" wrapText="1"/>
    </xf>
    <xf numFmtId="169" fontId="3" fillId="11" borderId="41" xfId="0" applyNumberFormat="1" applyFont="1" applyFill="1" applyBorder="1" applyAlignment="1">
      <alignment horizontal="center" vertical="center" wrapText="1"/>
    </xf>
    <xf numFmtId="0" fontId="2" fillId="21" borderId="47" xfId="0" applyFont="1" applyFill="1" applyBorder="1" applyAlignment="1">
      <alignment vertical="center" wrapText="1"/>
    </xf>
    <xf numFmtId="0" fontId="2" fillId="21" borderId="48" xfId="0" applyFont="1" applyFill="1" applyBorder="1" applyAlignment="1">
      <alignment vertical="center" wrapText="1"/>
    </xf>
    <xf numFmtId="0" fontId="12" fillId="21" borderId="48" xfId="0" applyFont="1" applyFill="1" applyBorder="1" applyAlignment="1">
      <alignment vertical="center" wrapText="1"/>
    </xf>
    <xf numFmtId="0" fontId="12" fillId="21" borderId="49" xfId="0" applyFont="1" applyFill="1" applyBorder="1" applyAlignment="1">
      <alignment vertical="center" wrapText="1"/>
    </xf>
    <xf numFmtId="0" fontId="12" fillId="21" borderId="50" xfId="0" applyFont="1" applyFill="1" applyBorder="1" applyAlignment="1">
      <alignment vertical="center" wrapText="1"/>
    </xf>
    <xf numFmtId="0" fontId="6" fillId="6" borderId="51" xfId="0" applyFont="1" applyFill="1" applyBorder="1" applyAlignment="1">
      <alignment vertical="center"/>
    </xf>
    <xf numFmtId="0" fontId="2" fillId="6" borderId="52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 wrapText="1"/>
    </xf>
    <xf numFmtId="0" fontId="2" fillId="21" borderId="53" xfId="0" applyFont="1" applyFill="1" applyBorder="1" applyAlignment="1">
      <alignment vertical="center" wrapText="1"/>
    </xf>
    <xf numFmtId="0" fontId="2" fillId="21" borderId="54" xfId="0" applyFont="1" applyFill="1" applyBorder="1" applyAlignment="1">
      <alignment vertical="center" wrapText="1"/>
    </xf>
    <xf numFmtId="0" fontId="12" fillId="21" borderId="54" xfId="0" applyFont="1" applyFill="1" applyBorder="1" applyAlignment="1">
      <alignment vertical="center" wrapText="1"/>
    </xf>
    <xf numFmtId="169" fontId="3" fillId="6" borderId="55" xfId="0" applyNumberFormat="1" applyFont="1" applyFill="1" applyBorder="1" applyAlignment="1">
      <alignment horizontal="center" vertical="center" wrapText="1"/>
    </xf>
    <xf numFmtId="169" fontId="3" fillId="6" borderId="56" xfId="0" applyNumberFormat="1" applyFont="1" applyFill="1" applyBorder="1" applyAlignment="1">
      <alignment horizontal="right" vertical="center" wrapText="1"/>
    </xf>
    <xf numFmtId="169" fontId="4" fillId="6" borderId="6" xfId="0" applyNumberFormat="1" applyFont="1" applyFill="1" applyBorder="1" applyAlignment="1">
      <alignment horizontal="center" vertical="center" wrapText="1"/>
    </xf>
    <xf numFmtId="170" fontId="4" fillId="6" borderId="6" xfId="0" applyNumberFormat="1" applyFont="1" applyFill="1" applyBorder="1" applyAlignment="1">
      <alignment horizontal="center" vertical="center" wrapText="1"/>
    </xf>
    <xf numFmtId="169" fontId="3" fillId="6" borderId="57" xfId="0" applyNumberFormat="1" applyFont="1" applyFill="1" applyBorder="1" applyAlignment="1">
      <alignment horizontal="right" vertical="center" wrapText="1"/>
    </xf>
    <xf numFmtId="169" fontId="3" fillId="6" borderId="55" xfId="0" applyNumberFormat="1" applyFont="1" applyFill="1" applyBorder="1" applyAlignment="1">
      <alignment horizontal="left" vertical="center" wrapText="1"/>
    </xf>
    <xf numFmtId="169" fontId="4" fillId="6" borderId="58" xfId="0" applyNumberFormat="1" applyFont="1" applyFill="1" applyBorder="1" applyAlignment="1">
      <alignment horizontal="center" vertical="center" wrapText="1"/>
    </xf>
    <xf numFmtId="14" fontId="4" fillId="6" borderId="55" xfId="0" applyNumberFormat="1" applyFont="1" applyFill="1" applyBorder="1" applyAlignment="1">
      <alignment horizontal="center"/>
    </xf>
    <xf numFmtId="14" fontId="3" fillId="6" borderId="12" xfId="0" applyNumberFormat="1" applyFont="1" applyFill="1" applyBorder="1" applyAlignment="1">
      <alignment horizontal="center"/>
    </xf>
    <xf numFmtId="1" fontId="4" fillId="6" borderId="58" xfId="0" applyNumberFormat="1" applyFont="1" applyFill="1" applyBorder="1" applyAlignment="1">
      <alignment horizontal="center" vertical="center" wrapText="1"/>
    </xf>
    <xf numFmtId="14" fontId="3" fillId="6" borderId="12" xfId="0" applyNumberFormat="1" applyFont="1" applyFill="1" applyBorder="1" applyAlignment="1">
      <alignment horizontal="center" wrapText="1"/>
    </xf>
    <xf numFmtId="169" fontId="3" fillId="10" borderId="56" xfId="0" applyNumberFormat="1" applyFont="1" applyFill="1" applyBorder="1" applyAlignment="1">
      <alignment horizontal="center" vertical="center" wrapText="1"/>
    </xf>
    <xf numFmtId="169" fontId="3" fillId="6" borderId="55" xfId="0" applyNumberFormat="1" applyFont="1" applyFill="1" applyBorder="1" applyAlignment="1">
      <alignment horizontal="right" vertical="center" wrapText="1"/>
    </xf>
    <xf numFmtId="0" fontId="2" fillId="12" borderId="59" xfId="0" applyFont="1" applyFill="1" applyBorder="1" applyAlignment="1">
      <alignment vertical="center"/>
    </xf>
    <xf numFmtId="0" fontId="2" fillId="12" borderId="5" xfId="0" applyFont="1" applyFill="1" applyBorder="1" applyAlignment="1">
      <alignment vertical="center" wrapText="1"/>
    </xf>
    <xf numFmtId="169" fontId="3" fillId="12" borderId="55" xfId="0" applyNumberFormat="1" applyFont="1" applyFill="1" applyBorder="1" applyAlignment="1">
      <alignment horizontal="center" vertical="center" wrapText="1"/>
    </xf>
    <xf numFmtId="169" fontId="3" fillId="12" borderId="56" xfId="0" applyNumberFormat="1" applyFont="1" applyFill="1" applyBorder="1" applyAlignment="1">
      <alignment horizontal="right" vertical="center" wrapText="1"/>
    </xf>
    <xf numFmtId="169" fontId="3" fillId="12" borderId="57" xfId="0" applyNumberFormat="1" applyFont="1" applyFill="1" applyBorder="1" applyAlignment="1">
      <alignment horizontal="right" vertical="center" wrapText="1"/>
    </xf>
    <xf numFmtId="169" fontId="3" fillId="12" borderId="55" xfId="0" applyNumberFormat="1" applyFont="1" applyFill="1" applyBorder="1" applyAlignment="1">
      <alignment horizontal="right" vertical="center" wrapText="1"/>
    </xf>
    <xf numFmtId="169" fontId="3" fillId="12" borderId="55" xfId="0" applyNumberFormat="1" applyFont="1" applyFill="1" applyBorder="1" applyAlignment="1">
      <alignment horizontal="left" vertical="center" wrapText="1"/>
    </xf>
    <xf numFmtId="14" fontId="4" fillId="12" borderId="55" xfId="0" applyNumberFormat="1" applyFont="1" applyFill="1" applyBorder="1" applyAlignment="1">
      <alignment horizontal="center"/>
    </xf>
    <xf numFmtId="14" fontId="3" fillId="12" borderId="12" xfId="0" applyNumberFormat="1" applyFont="1" applyFill="1" applyBorder="1" applyAlignment="1">
      <alignment horizontal="center"/>
    </xf>
    <xf numFmtId="14" fontId="3" fillId="11" borderId="12" xfId="0" applyNumberFormat="1" applyFont="1" applyFill="1" applyBorder="1" applyAlignment="1">
      <alignment horizontal="center" wrapText="1"/>
    </xf>
    <xf numFmtId="169" fontId="3" fillId="11" borderId="11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/>
    </xf>
    <xf numFmtId="169" fontId="3" fillId="12" borderId="56" xfId="0" applyNumberFormat="1" applyFont="1" applyFill="1" applyBorder="1" applyAlignment="1">
      <alignment horizontal="center" vertical="center" wrapText="1"/>
    </xf>
    <xf numFmtId="0" fontId="2" fillId="21" borderId="60" xfId="0" applyFont="1" applyFill="1" applyBorder="1" applyAlignment="1">
      <alignment vertical="center" wrapText="1"/>
    </xf>
    <xf numFmtId="0" fontId="2" fillId="21" borderId="61" xfId="0" applyFont="1" applyFill="1" applyBorder="1" applyAlignment="1">
      <alignment vertical="center" wrapText="1"/>
    </xf>
    <xf numFmtId="0" fontId="12" fillId="21" borderId="61" xfId="0" applyFont="1" applyFill="1" applyBorder="1" applyAlignment="1">
      <alignment vertical="center" wrapText="1"/>
    </xf>
    <xf numFmtId="0" fontId="12" fillId="21" borderId="62" xfId="0" applyFont="1" applyFill="1" applyBorder="1" applyAlignment="1">
      <alignment vertical="center" wrapText="1"/>
    </xf>
    <xf numFmtId="0" fontId="12" fillId="21" borderId="63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21" borderId="64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right" vertical="center" wrapText="1"/>
    </xf>
    <xf numFmtId="0" fontId="2" fillId="8" borderId="3" xfId="0" applyFont="1" applyFill="1" applyBorder="1" applyAlignment="1">
      <alignment horizontal="right" vertical="center" wrapText="1"/>
    </xf>
    <xf numFmtId="0" fontId="12" fillId="21" borderId="65" xfId="0" applyFont="1" applyFill="1" applyBorder="1" applyAlignment="1">
      <alignment vertical="center" wrapText="1"/>
    </xf>
    <xf numFmtId="0" fontId="12" fillId="8" borderId="6" xfId="0" applyFont="1" applyFill="1" applyBorder="1" applyAlignment="1">
      <alignment horizontal="right" vertical="center" wrapText="1"/>
    </xf>
    <xf numFmtId="169" fontId="3" fillId="8" borderId="56" xfId="0" applyNumberFormat="1" applyFont="1" applyFill="1" applyBorder="1" applyAlignment="1">
      <alignment horizontal="center" vertical="center" wrapText="1"/>
    </xf>
    <xf numFmtId="169" fontId="3" fillId="8" borderId="56" xfId="0" applyNumberFormat="1" applyFont="1" applyFill="1" applyBorder="1" applyAlignment="1">
      <alignment horizontal="right" vertical="center" wrapText="1"/>
    </xf>
    <xf numFmtId="169" fontId="3" fillId="8" borderId="57" xfId="0" applyNumberFormat="1" applyFont="1" applyFill="1" applyBorder="1" applyAlignment="1">
      <alignment horizontal="right" vertical="center" wrapText="1"/>
    </xf>
    <xf numFmtId="169" fontId="3" fillId="8" borderId="55" xfId="0" applyNumberFormat="1" applyFont="1" applyFill="1" applyBorder="1" applyAlignment="1">
      <alignment horizontal="right" vertical="center" wrapText="1"/>
    </xf>
    <xf numFmtId="169" fontId="3" fillId="8" borderId="55" xfId="0" applyNumberFormat="1" applyFont="1" applyFill="1" applyBorder="1" applyAlignment="1">
      <alignment horizontal="left" vertical="center" wrapText="1"/>
    </xf>
    <xf numFmtId="14" fontId="4" fillId="8" borderId="55" xfId="0" applyNumberFormat="1" applyFont="1" applyFill="1" applyBorder="1" applyAlignment="1">
      <alignment horizontal="center"/>
    </xf>
    <xf numFmtId="14" fontId="3" fillId="8" borderId="12" xfId="0" applyNumberFormat="1" applyFont="1" applyFill="1" applyBorder="1" applyAlignment="1">
      <alignment horizontal="center"/>
    </xf>
    <xf numFmtId="169" fontId="3" fillId="8" borderId="55" xfId="0" applyNumberFormat="1" applyFont="1" applyFill="1" applyBorder="1" applyAlignment="1">
      <alignment horizontal="center" vertical="center" wrapText="1"/>
    </xf>
    <xf numFmtId="0" fontId="2" fillId="6" borderId="66" xfId="0" applyFont="1" applyFill="1" applyBorder="1" applyAlignment="1">
      <alignment vertical="center"/>
    </xf>
    <xf numFmtId="0" fontId="2" fillId="21" borderId="67" xfId="0" applyFont="1" applyFill="1" applyBorder="1" applyAlignment="1">
      <alignment vertical="center" wrapText="1"/>
    </xf>
    <xf numFmtId="0" fontId="2" fillId="21" borderId="68" xfId="0" applyFont="1" applyFill="1" applyBorder="1" applyAlignment="1">
      <alignment vertical="center" wrapText="1"/>
    </xf>
    <xf numFmtId="0" fontId="2" fillId="6" borderId="69" xfId="0" applyFont="1" applyFill="1" applyBorder="1" applyAlignment="1">
      <alignment vertical="center"/>
    </xf>
    <xf numFmtId="0" fontId="2" fillId="8" borderId="70" xfId="0" applyFont="1" applyFill="1" applyBorder="1" applyAlignment="1">
      <alignment vertical="center" wrapText="1"/>
    </xf>
    <xf numFmtId="0" fontId="2" fillId="8" borderId="71" xfId="0" applyFont="1" applyFill="1" applyBorder="1" applyAlignment="1">
      <alignment horizontal="right" vertical="center" wrapText="1"/>
    </xf>
    <xf numFmtId="0" fontId="6" fillId="14" borderId="22" xfId="0" applyFont="1" applyFill="1" applyBorder="1" applyAlignment="1">
      <alignment vertical="center"/>
    </xf>
    <xf numFmtId="0" fontId="6" fillId="14" borderId="0" xfId="0" applyFont="1" applyFill="1" applyAlignment="1">
      <alignment vertical="center"/>
    </xf>
    <xf numFmtId="0" fontId="6" fillId="14" borderId="36" xfId="0" applyFont="1" applyFill="1" applyBorder="1" applyAlignment="1">
      <alignment vertical="center"/>
    </xf>
    <xf numFmtId="0" fontId="6" fillId="14" borderId="16" xfId="0" applyFont="1" applyFill="1" applyBorder="1" applyAlignment="1">
      <alignment vertical="center"/>
    </xf>
    <xf numFmtId="0" fontId="2" fillId="14" borderId="69" xfId="0" applyFont="1" applyFill="1" applyBorder="1" applyAlignment="1">
      <alignment vertical="center"/>
    </xf>
    <xf numFmtId="0" fontId="2" fillId="14" borderId="70" xfId="0" applyFont="1" applyFill="1" applyBorder="1" applyAlignment="1">
      <alignment vertical="center"/>
    </xf>
    <xf numFmtId="0" fontId="6" fillId="14" borderId="54" xfId="0" applyFont="1" applyFill="1" applyBorder="1" applyAlignment="1">
      <alignment horizontal="left" vertical="center"/>
    </xf>
    <xf numFmtId="0" fontId="3" fillId="14" borderId="72" xfId="0" applyFont="1" applyFill="1" applyBorder="1" applyAlignment="1">
      <alignment horizontal="center" vertical="center"/>
    </xf>
    <xf numFmtId="0" fontId="3" fillId="15" borderId="73" xfId="0" applyFont="1" applyFill="1" applyBorder="1" applyAlignment="1">
      <alignment horizontal="center" vertical="center" wrapText="1"/>
    </xf>
    <xf numFmtId="0" fontId="3" fillId="14" borderId="56" xfId="0" applyFont="1" applyFill="1" applyBorder="1" applyAlignment="1">
      <alignment horizontal="center" vertical="center"/>
    </xf>
    <xf numFmtId="0" fontId="3" fillId="15" borderId="74" xfId="0" applyFont="1" applyFill="1" applyBorder="1" applyAlignment="1">
      <alignment horizontal="center" vertical="center" wrapText="1"/>
    </xf>
    <xf numFmtId="0" fontId="3" fillId="14" borderId="55" xfId="0" applyFont="1" applyFill="1" applyBorder="1" applyAlignment="1">
      <alignment horizontal="center" vertical="center"/>
    </xf>
    <xf numFmtId="169" fontId="4" fillId="15" borderId="73" xfId="0" applyNumberFormat="1" applyFont="1" applyFill="1" applyBorder="1" applyAlignment="1">
      <alignment horizontal="center" vertical="center" wrapText="1"/>
    </xf>
    <xf numFmtId="0" fontId="4" fillId="15" borderId="73" xfId="0" applyFont="1" applyFill="1" applyBorder="1" applyAlignment="1">
      <alignment horizontal="center"/>
    </xf>
    <xf numFmtId="3" fontId="1" fillId="9" borderId="58" xfId="0" applyNumberFormat="1" applyFont="1" applyFill="1" applyBorder="1" applyAlignment="1">
      <alignment horizontal="left" wrapText="1"/>
    </xf>
    <xf numFmtId="3" fontId="1" fillId="19" borderId="58" xfId="0" applyNumberFormat="1" applyFont="1" applyFill="1" applyBorder="1" applyAlignment="1">
      <alignment horizontal="left" wrapText="1"/>
    </xf>
    <xf numFmtId="0" fontId="3" fillId="22" borderId="75" xfId="0" applyFont="1" applyFill="1" applyBorder="1" applyAlignment="1">
      <alignment horizontal="center" vertical="center"/>
    </xf>
    <xf numFmtId="3" fontId="4" fillId="16" borderId="76" xfId="0" applyNumberFormat="1" applyFont="1" applyFill="1" applyBorder="1" applyAlignment="1">
      <alignment horizontal="center"/>
    </xf>
    <xf numFmtId="3" fontId="4" fillId="16" borderId="76" xfId="0" applyNumberFormat="1" applyFont="1" applyFill="1" applyBorder="1" applyAlignment="1">
      <alignment horizontal="center" vertical="center"/>
    </xf>
    <xf numFmtId="3" fontId="4" fillId="13" borderId="76" xfId="0" applyNumberFormat="1" applyFont="1" applyFill="1" applyBorder="1" applyAlignment="1">
      <alignment horizontal="center"/>
    </xf>
    <xf numFmtId="0" fontId="3" fillId="22" borderId="75" xfId="0" applyFont="1" applyFill="1" applyBorder="1" applyAlignment="1">
      <alignment horizontal="center" vertical="center" wrapText="1"/>
    </xf>
    <xf numFmtId="3" fontId="4" fillId="13" borderId="76" xfId="0" applyNumberFormat="1" applyFont="1" applyFill="1" applyBorder="1" applyAlignment="1">
      <alignment horizontal="center" vertical="center"/>
    </xf>
    <xf numFmtId="0" fontId="3" fillId="22" borderId="77" xfId="0" applyFont="1" applyFill="1" applyBorder="1" applyAlignment="1">
      <alignment horizontal="center" vertical="center" wrapText="1"/>
    </xf>
    <xf numFmtId="3" fontId="4" fillId="13" borderId="78" xfId="0" applyNumberFormat="1" applyFont="1" applyFill="1" applyBorder="1" applyAlignment="1">
      <alignment horizontal="center" vertical="center"/>
    </xf>
    <xf numFmtId="3" fontId="4" fillId="13" borderId="79" xfId="0" applyNumberFormat="1" applyFont="1" applyFill="1" applyBorder="1" applyAlignment="1">
      <alignment horizontal="center" vertical="center"/>
    </xf>
    <xf numFmtId="169" fontId="3" fillId="6" borderId="56" xfId="0" applyNumberFormat="1" applyFont="1" applyFill="1" applyBorder="1" applyAlignment="1">
      <alignment horizontal="center" vertical="center" wrapText="1"/>
    </xf>
    <xf numFmtId="0" fontId="1" fillId="9" borderId="58" xfId="0" applyFont="1" applyFill="1" applyBorder="1" applyAlignment="1">
      <alignment horizontal="center" wrapText="1"/>
    </xf>
    <xf numFmtId="1" fontId="1" fillId="9" borderId="44" xfId="0" applyNumberFormat="1" applyFont="1" applyFill="1" applyBorder="1" applyAlignment="1">
      <alignment horizontal="center" wrapText="1"/>
    </xf>
    <xf numFmtId="1" fontId="1" fillId="9" borderId="58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4" fontId="4" fillId="22" borderId="55" xfId="0" applyNumberFormat="1" applyFont="1" applyFill="1" applyBorder="1" applyAlignment="1">
      <alignment horizontal="center" wrapText="1"/>
    </xf>
    <xf numFmtId="3" fontId="1" fillId="9" borderId="19" xfId="0" applyNumberFormat="1" applyFont="1" applyFill="1" applyBorder="1" applyAlignment="1">
      <alignment horizontal="center" wrapText="1"/>
    </xf>
    <xf numFmtId="3" fontId="1" fillId="9" borderId="17" xfId="0" applyNumberFormat="1" applyFont="1" applyFill="1" applyBorder="1" applyAlignment="1">
      <alignment horizontal="center" wrapText="1"/>
    </xf>
    <xf numFmtId="3" fontId="1" fillId="23" borderId="19" xfId="0" applyNumberFormat="1" applyFont="1" applyFill="1" applyBorder="1" applyAlignment="1">
      <alignment horizontal="center" wrapText="1"/>
    </xf>
    <xf numFmtId="3" fontId="1" fillId="23" borderId="16" xfId="0" applyNumberFormat="1" applyFont="1" applyFill="1" applyBorder="1" applyAlignment="1">
      <alignment horizontal="center" wrapText="1"/>
    </xf>
    <xf numFmtId="3" fontId="1" fillId="24" borderId="19" xfId="0" applyNumberFormat="1" applyFont="1" applyFill="1" applyBorder="1" applyAlignment="1">
      <alignment horizontal="center" wrapText="1"/>
    </xf>
    <xf numFmtId="3" fontId="1" fillId="25" borderId="18" xfId="0" applyNumberFormat="1" applyFont="1" applyFill="1" applyBorder="1" applyAlignment="1">
      <alignment horizontal="center" wrapText="1"/>
    </xf>
    <xf numFmtId="3" fontId="1" fillId="26" borderId="19" xfId="0" applyNumberFormat="1" applyFont="1" applyFill="1" applyBorder="1" applyAlignment="1">
      <alignment horizontal="center" wrapText="1"/>
    </xf>
    <xf numFmtId="3" fontId="1" fillId="25" borderId="19" xfId="0" applyNumberFormat="1" applyFont="1" applyFill="1" applyBorder="1" applyAlignment="1">
      <alignment horizontal="center" wrapText="1"/>
    </xf>
    <xf numFmtId="3" fontId="1" fillId="9" borderId="33" xfId="0" applyNumberFormat="1" applyFont="1" applyFill="1" applyBorder="1" applyAlignment="1">
      <alignment horizontal="center" wrapText="1"/>
    </xf>
    <xf numFmtId="3" fontId="1" fillId="25" borderId="0" xfId="0" applyNumberFormat="1" applyFont="1" applyFill="1" applyAlignment="1">
      <alignment horizontal="center" wrapText="1"/>
    </xf>
    <xf numFmtId="3" fontId="4" fillId="13" borderId="19" xfId="0" applyNumberFormat="1" applyFont="1" applyFill="1" applyBorder="1" applyAlignment="1">
      <alignment horizontal="center" wrapText="1"/>
    </xf>
    <xf numFmtId="3" fontId="4" fillId="16" borderId="19" xfId="0" applyNumberFormat="1" applyFont="1" applyFill="1" applyBorder="1" applyAlignment="1">
      <alignment horizontal="center" wrapText="1"/>
    </xf>
    <xf numFmtId="3" fontId="4" fillId="16" borderId="76" xfId="0" applyNumberFormat="1" applyFont="1" applyFill="1" applyBorder="1" applyAlignment="1">
      <alignment horizontal="center" wrapText="1"/>
    </xf>
    <xf numFmtId="168" fontId="0" fillId="0" borderId="0" xfId="8"/>
    <xf numFmtId="169" fontId="3" fillId="6" borderId="12" xfId="0" applyNumberFormat="1" applyFont="1" applyFill="1" applyBorder="1" applyAlignment="1">
      <alignment horizontal="center" vertical="center" wrapText="1"/>
    </xf>
    <xf numFmtId="169" fontId="3" fillId="6" borderId="11" xfId="0" applyNumberFormat="1" applyFont="1" applyFill="1" applyBorder="1" applyAlignment="1">
      <alignment horizontal="center" vertical="center" wrapText="1"/>
    </xf>
    <xf numFmtId="169" fontId="3" fillId="6" borderId="10" xfId="0" applyNumberFormat="1" applyFont="1" applyFill="1" applyBorder="1" applyAlignment="1">
      <alignment horizontal="center" vertical="center" wrapText="1"/>
    </xf>
    <xf numFmtId="169" fontId="3" fillId="6" borderId="9" xfId="0" applyNumberFormat="1" applyFont="1" applyFill="1" applyBorder="1" applyAlignment="1">
      <alignment horizontal="center" vertical="center" wrapText="1"/>
    </xf>
    <xf numFmtId="169" fontId="3" fillId="6" borderId="8" xfId="0" applyNumberFormat="1" applyFont="1" applyFill="1" applyBorder="1" applyAlignment="1">
      <alignment horizontal="center" vertical="center" wrapText="1"/>
    </xf>
    <xf numFmtId="169" fontId="3" fillId="6" borderId="7" xfId="0" applyNumberFormat="1" applyFont="1" applyFill="1" applyBorder="1" applyAlignment="1">
      <alignment horizontal="center" vertical="center" wrapText="1"/>
    </xf>
    <xf numFmtId="169" fontId="3" fillId="6" borderId="6" xfId="0" applyNumberFormat="1" applyFont="1" applyFill="1" applyBorder="1" applyAlignment="1">
      <alignment horizontal="center" vertical="center" wrapText="1"/>
    </xf>
    <xf numFmtId="0" fontId="10" fillId="2" borderId="0" xfId="12" applyFont="1" applyAlignment="1">
      <alignment horizontal="center"/>
    </xf>
    <xf numFmtId="0" fontId="2" fillId="11" borderId="38" xfId="0" applyFont="1" applyFill="1" applyBorder="1" applyAlignment="1">
      <alignment horizontal="right" vertical="center" wrapText="1"/>
    </xf>
    <xf numFmtId="0" fontId="2" fillId="11" borderId="84" xfId="0" applyFont="1" applyFill="1" applyBorder="1" applyAlignment="1">
      <alignment horizontal="right" vertical="center" wrapText="1"/>
    </xf>
    <xf numFmtId="0" fontId="2" fillId="11" borderId="0" xfId="0" applyFont="1" applyFill="1" applyAlignment="1">
      <alignment vertical="center" wrapText="1"/>
    </xf>
    <xf numFmtId="0" fontId="2" fillId="11" borderId="85" xfId="0" applyFont="1" applyFill="1" applyBorder="1" applyAlignment="1">
      <alignment vertical="center" wrapText="1"/>
    </xf>
    <xf numFmtId="0" fontId="12" fillId="8" borderId="85" xfId="0" applyFont="1" applyFill="1" applyBorder="1" applyAlignment="1">
      <alignment horizontal="right" vertical="center" wrapText="1"/>
    </xf>
    <xf numFmtId="0" fontId="12" fillId="8" borderId="42" xfId="0" applyFont="1" applyFill="1" applyBorder="1" applyAlignment="1">
      <alignment vertical="center" wrapText="1"/>
    </xf>
    <xf numFmtId="169" fontId="3" fillId="6" borderId="86" xfId="0" applyNumberFormat="1" applyFont="1" applyFill="1" applyBorder="1" applyAlignment="1">
      <alignment horizontal="center" vertical="center" wrapText="1"/>
    </xf>
    <xf numFmtId="169" fontId="3" fillId="6" borderId="42" xfId="0" applyNumberFormat="1" applyFont="1" applyFill="1" applyBorder="1" applyAlignment="1">
      <alignment horizontal="center" vertical="center" wrapText="1"/>
    </xf>
    <xf numFmtId="169" fontId="3" fillId="11" borderId="81" xfId="0" applyNumberFormat="1" applyFont="1" applyFill="1" applyBorder="1" applyAlignment="1">
      <alignment horizontal="left" vertical="center" wrapText="1"/>
    </xf>
    <xf numFmtId="169" fontId="3" fillId="11" borderId="82" xfId="0" applyNumberFormat="1" applyFont="1" applyFill="1" applyBorder="1" applyAlignment="1">
      <alignment horizontal="left" vertical="center" wrapText="1"/>
    </xf>
    <xf numFmtId="169" fontId="3" fillId="11" borderId="83" xfId="0" applyNumberFormat="1" applyFont="1" applyFill="1" applyBorder="1" applyAlignment="1">
      <alignment horizontal="left" vertical="center" wrapText="1"/>
    </xf>
    <xf numFmtId="169" fontId="3" fillId="11" borderId="8" xfId="0" applyNumberFormat="1" applyFont="1" applyFill="1" applyBorder="1" applyAlignment="1">
      <alignment horizontal="center" vertical="center" wrapText="1"/>
    </xf>
    <xf numFmtId="169" fontId="3" fillId="11" borderId="9" xfId="0" applyNumberFormat="1" applyFont="1" applyFill="1" applyBorder="1" applyAlignment="1">
      <alignment horizontal="center" vertical="center" wrapText="1"/>
    </xf>
    <xf numFmtId="169" fontId="3" fillId="11" borderId="33" xfId="0" applyNumberFormat="1" applyFont="1" applyFill="1" applyBorder="1" applyAlignment="1">
      <alignment horizontal="center" vertical="center" wrapText="1"/>
    </xf>
    <xf numFmtId="169" fontId="3" fillId="11" borderId="18" xfId="0" applyNumberFormat="1" applyFont="1" applyFill="1" applyBorder="1" applyAlignment="1">
      <alignment horizontal="center" vertical="center" wrapText="1"/>
    </xf>
    <xf numFmtId="169" fontId="3" fillId="11" borderId="10" xfId="0" applyNumberFormat="1" applyFont="1" applyFill="1" applyBorder="1" applyAlignment="1">
      <alignment horizontal="center" vertical="center" wrapText="1"/>
    </xf>
    <xf numFmtId="0" fontId="10" fillId="27" borderId="0" xfId="0" applyFont="1" applyFill="1" applyAlignment="1">
      <alignment horizontal="center"/>
    </xf>
    <xf numFmtId="0" fontId="2" fillId="12" borderId="5" xfId="0" applyFont="1" applyFill="1" applyBorder="1" applyAlignment="1">
      <alignment horizontal="right" vertical="center" wrapText="1"/>
    </xf>
    <xf numFmtId="0" fontId="2" fillId="12" borderId="4" xfId="0" applyFont="1" applyFill="1" applyBorder="1" applyAlignment="1">
      <alignment horizontal="right" vertical="center" wrapText="1"/>
    </xf>
    <xf numFmtId="0" fontId="2" fillId="12" borderId="0" xfId="0" applyFont="1" applyFill="1" applyAlignment="1">
      <alignment vertical="center" wrapText="1"/>
    </xf>
    <xf numFmtId="0" fontId="2" fillId="12" borderId="3" xfId="0" applyFont="1" applyFill="1" applyBorder="1" applyAlignment="1">
      <alignment vertical="center" wrapText="1"/>
    </xf>
    <xf numFmtId="169" fontId="3" fillId="11" borderId="87" xfId="0" applyNumberFormat="1" applyFont="1" applyFill="1" applyBorder="1" applyAlignment="1">
      <alignment horizontal="left" vertical="center" wrapText="1"/>
    </xf>
    <xf numFmtId="169" fontId="3" fillId="11" borderId="88" xfId="0" applyNumberFormat="1" applyFont="1" applyFill="1" applyBorder="1" applyAlignment="1">
      <alignment horizontal="left" vertical="center" wrapText="1"/>
    </xf>
    <xf numFmtId="169" fontId="3" fillId="11" borderId="89" xfId="0" applyNumberFormat="1" applyFont="1" applyFill="1" applyBorder="1" applyAlignment="1">
      <alignment horizontal="left" vertical="center" wrapText="1"/>
    </xf>
    <xf numFmtId="169" fontId="3" fillId="12" borderId="8" xfId="0" applyNumberFormat="1" applyFont="1" applyFill="1" applyBorder="1" applyAlignment="1">
      <alignment horizontal="center" vertical="center" wrapText="1"/>
    </xf>
    <xf numFmtId="169" fontId="3" fillId="12" borderId="9" xfId="0" applyNumberFormat="1" applyFont="1" applyFill="1" applyBorder="1" applyAlignment="1">
      <alignment horizontal="center" vertical="center" wrapText="1"/>
    </xf>
    <xf numFmtId="169" fontId="3" fillId="12" borderId="10" xfId="0" applyNumberFormat="1" applyFont="1" applyFill="1" applyBorder="1" applyAlignment="1">
      <alignment horizontal="center" vertical="center" wrapText="1"/>
    </xf>
    <xf numFmtId="169" fontId="3" fillId="8" borderId="8" xfId="0" applyNumberFormat="1" applyFont="1" applyFill="1" applyBorder="1" applyAlignment="1">
      <alignment horizontal="center" vertical="center" wrapText="1"/>
    </xf>
    <xf numFmtId="169" fontId="3" fillId="8" borderId="9" xfId="0" applyNumberFormat="1" applyFont="1" applyFill="1" applyBorder="1" applyAlignment="1">
      <alignment horizontal="center" vertical="center" wrapText="1"/>
    </xf>
    <xf numFmtId="169" fontId="3" fillId="8" borderId="90" xfId="0" applyNumberFormat="1" applyFont="1" applyFill="1" applyBorder="1" applyAlignment="1">
      <alignment horizontal="center" vertical="center" wrapText="1"/>
    </xf>
    <xf numFmtId="169" fontId="3" fillId="8" borderId="18" xfId="0" applyNumberFormat="1" applyFont="1" applyFill="1" applyBorder="1" applyAlignment="1">
      <alignment horizontal="center" vertical="center" wrapText="1"/>
    </xf>
    <xf numFmtId="169" fontId="3" fillId="8" borderId="10" xfId="0" applyNumberFormat="1" applyFont="1" applyFill="1" applyBorder="1" applyAlignment="1">
      <alignment horizontal="center" vertical="center" wrapText="1"/>
    </xf>
    <xf numFmtId="169" fontId="3" fillId="12" borderId="91" xfId="0" applyNumberFormat="1" applyFont="1" applyFill="1" applyBorder="1" applyAlignment="1">
      <alignment horizontal="center" vertical="center" wrapText="1"/>
    </xf>
    <xf numFmtId="169" fontId="3" fillId="12" borderId="92" xfId="0" applyNumberFormat="1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/>
    </xf>
    <xf numFmtId="0" fontId="6" fillId="14" borderId="17" xfId="0" applyFont="1" applyFill="1" applyBorder="1" applyAlignment="1">
      <alignment horizontal="center" vertical="center"/>
    </xf>
    <xf numFmtId="0" fontId="12" fillId="18" borderId="19" xfId="0" applyFont="1" applyFill="1" applyBorder="1" applyAlignment="1">
      <alignment horizontal="center" vertical="center" wrapText="1"/>
    </xf>
    <xf numFmtId="0" fontId="12" fillId="18" borderId="35" xfId="0" applyFont="1" applyFill="1" applyBorder="1" applyAlignment="1">
      <alignment horizontal="center" vertical="center" wrapText="1"/>
    </xf>
    <xf numFmtId="0" fontId="12" fillId="18" borderId="16" xfId="0" applyFont="1" applyFill="1" applyBorder="1" applyAlignment="1">
      <alignment horizontal="center" vertical="center" wrapText="1"/>
    </xf>
    <xf numFmtId="0" fontId="12" fillId="18" borderId="58" xfId="0" applyFont="1" applyFill="1" applyBorder="1" applyAlignment="1">
      <alignment horizontal="center" vertical="center" wrapText="1"/>
    </xf>
    <xf numFmtId="0" fontId="2" fillId="14" borderId="70" xfId="0" applyFont="1" applyFill="1" applyBorder="1" applyAlignment="1">
      <alignment horizontal="right" vertical="center"/>
    </xf>
    <xf numFmtId="0" fontId="2" fillId="14" borderId="71" xfId="0" applyFont="1" applyFill="1" applyBorder="1" applyAlignment="1">
      <alignment horizontal="right" vertical="center"/>
    </xf>
    <xf numFmtId="0" fontId="2" fillId="14" borderId="0" xfId="0" applyFont="1" applyFill="1" applyAlignment="1">
      <alignment horizontal="right" vertical="center"/>
    </xf>
    <xf numFmtId="0" fontId="2" fillId="14" borderId="3" xfId="0" applyFont="1" applyFill="1" applyBorder="1" applyAlignment="1">
      <alignment horizontal="right" vertical="center"/>
    </xf>
    <xf numFmtId="0" fontId="12" fillId="18" borderId="0" xfId="0" applyFont="1" applyFill="1" applyAlignment="1">
      <alignment horizontal="right" vertical="center" wrapText="1"/>
    </xf>
    <xf numFmtId="0" fontId="12" fillId="18" borderId="3" xfId="0" applyFont="1" applyFill="1" applyBorder="1" applyAlignment="1">
      <alignment horizontal="right" vertical="center" wrapText="1"/>
    </xf>
    <xf numFmtId="0" fontId="12" fillId="18" borderId="16" xfId="0" applyFont="1" applyFill="1" applyBorder="1" applyAlignment="1">
      <alignment horizontal="right" vertical="center" wrapText="1"/>
    </xf>
    <xf numFmtId="0" fontId="12" fillId="18" borderId="6" xfId="0" applyFont="1" applyFill="1" applyBorder="1" applyAlignment="1">
      <alignment horizontal="right" vertical="center" wrapText="1"/>
    </xf>
    <xf numFmtId="0" fontId="10" fillId="28" borderId="0" xfId="0" applyFont="1" applyFill="1" applyAlignment="1">
      <alignment horizontal="center"/>
    </xf>
  </cellXfs>
  <cellStyles count="21">
    <cellStyle name="Comma" xfId="4" xr:uid="{00000000-0005-0000-0000-000004000000}"/>
    <cellStyle name="Comma [0]" xfId="5" xr:uid="{00000000-0005-0000-0000-000005000000}"/>
    <cellStyle name="Comma 2" xfId="17" xr:uid="{00000000-0005-0000-0000-000011000000}"/>
    <cellStyle name="Currency" xfId="2" xr:uid="{00000000-0005-0000-0000-000002000000}"/>
    <cellStyle name="Currency [0]" xfId="3" xr:uid="{00000000-0005-0000-0000-000003000000}"/>
    <cellStyle name="Hyperlink" xfId="20" xr:uid="{00000000-0005-0000-0000-000014000000}"/>
    <cellStyle name="InputData" xfId="18" xr:uid="{00000000-0005-0000-0000-000012000000}"/>
    <cellStyle name="InputTime" xfId="19" xr:uid="{00000000-0005-0000-0000-000013000000}"/>
    <cellStyle name="Normal" xfId="0" builtinId="0"/>
    <cellStyle name="Normal 2" xfId="10" xr:uid="{00000000-0005-0000-0000-00000A000000}"/>
    <cellStyle name="Percent" xfId="1" xr:uid="{00000000-0005-0000-0000-000001000000}"/>
    <cellStyle name="WaterOutlookBold" xfId="11" xr:uid="{00000000-0005-0000-0000-00000B000000}"/>
    <cellStyle name="WaterOutlookBoldRight" xfId="15" xr:uid="{00000000-0005-0000-0000-00000F000000}"/>
    <cellStyle name="WaterOutlookBoldUnderline" xfId="16" xr:uid="{00000000-0005-0000-0000-000010000000}"/>
    <cellStyle name="WaterOutlookDate" xfId="6" xr:uid="{00000000-0005-0000-0000-000006000000}"/>
    <cellStyle name="WaterOutlookDateTime" xfId="8" xr:uid="{00000000-0005-0000-0000-000008000000}"/>
    <cellStyle name="WaterOutlookEntryDifferentUser" xfId="13" xr:uid="{00000000-0005-0000-0000-00000D000000}"/>
    <cellStyle name="WaterOutlookEntryEdited" xfId="12" xr:uid="{00000000-0005-0000-0000-00000C000000}"/>
    <cellStyle name="WaterOutlookEntryEditedDifferentUser" xfId="14" xr:uid="{00000000-0005-0000-0000-00000E000000}"/>
    <cellStyle name="WaterOutlookMonth" xfId="9" xr:uid="{00000000-0005-0000-0000-000009000000}"/>
    <cellStyle name="WaterOutlookTime" xfId="7" xr:uid="{00000000-0005-0000-0000-000007000000}"/>
  </cellStyles>
  <dxfs count="77"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 tint="-4.8860133671071504E-2"/>
        </patternFill>
      </fill>
    </dxf>
    <dxf>
      <fill>
        <patternFill>
          <bgColor theme="5" tint="0.79985961485641044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49928281502731409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89516891994995E-2"/>
        </patternFill>
      </fill>
    </dxf>
    <dxf>
      <fill>
        <patternFill>
          <bgColor theme="0" tint="-4.8860133671071504E-2"/>
        </patternFill>
      </fill>
    </dxf>
    <dxf>
      <fill>
        <patternFill>
          <bgColor theme="5" tint="0.79985961485641044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49928281502731409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89516891994995E-2"/>
        </patternFill>
      </fill>
    </dxf>
    <dxf>
      <fill>
        <patternFill>
          <bgColor theme="0" tint="-4.8860133671071504E-2"/>
        </patternFill>
      </fill>
    </dxf>
    <dxf>
      <fill>
        <patternFill>
          <bgColor theme="5" tint="0.79985961485641044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49928281502731409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89516891994995E-2"/>
        </patternFill>
      </fill>
    </dxf>
    <dxf>
      <fill>
        <patternFill>
          <bgColor theme="0" tint="-4.8860133671071504E-2"/>
        </patternFill>
      </fill>
    </dxf>
    <dxf>
      <fill>
        <patternFill>
          <bgColor theme="5" tint="0.79985961485641044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49922177800836209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8982207708975496E-2"/>
        </patternFill>
      </fill>
    </dxf>
    <dxf>
      <fill>
        <patternFill>
          <bgColor theme="5" tint="0.79985961485641044"/>
        </patternFill>
      </fill>
    </dxf>
    <dxf>
      <fill>
        <patternFill>
          <bgColor theme="0" tint="-4.8860133671071504E-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49925229651783809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79985961485641044"/>
        </patternFill>
      </fill>
    </dxf>
    <dxf>
      <fill>
        <patternFill>
          <bgColor theme="0" tint="-4.9104281746879481E-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5" tint="0.79985961485641044"/>
        </patternFill>
      </fill>
    </dxf>
    <dxf>
      <fill>
        <patternFill>
          <bgColor theme="0" tint="-4.8860133671071504E-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49922177800836209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47625</xdr:rowOff>
    </xdr:from>
    <xdr:to>
      <xdr:col>1</xdr:col>
      <xdr:colOff>1819275</xdr:colOff>
      <xdr:row>4</xdr:row>
      <xdr:rowOff>130319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9600" y="276225"/>
          <a:ext cx="13525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47625</xdr:rowOff>
    </xdr:from>
    <xdr:to>
      <xdr:col>1</xdr:col>
      <xdr:colOff>1819275</xdr:colOff>
      <xdr:row>4</xdr:row>
      <xdr:rowOff>130319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9600" y="276225"/>
          <a:ext cx="13525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47625</xdr:rowOff>
    </xdr:from>
    <xdr:to>
      <xdr:col>1</xdr:col>
      <xdr:colOff>1819275</xdr:colOff>
      <xdr:row>4</xdr:row>
      <xdr:rowOff>130319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9600" y="276225"/>
          <a:ext cx="13525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47625</xdr:rowOff>
    </xdr:from>
    <xdr:to>
      <xdr:col>1</xdr:col>
      <xdr:colOff>1819275</xdr:colOff>
      <xdr:row>4</xdr:row>
      <xdr:rowOff>130319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9600" y="276225"/>
          <a:ext cx="13525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47625</xdr:rowOff>
    </xdr:from>
    <xdr:to>
      <xdr:col>1</xdr:col>
      <xdr:colOff>1819275</xdr:colOff>
      <xdr:row>4</xdr:row>
      <xdr:rowOff>130319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9600" y="276225"/>
          <a:ext cx="13525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47625</xdr:rowOff>
    </xdr:from>
    <xdr:to>
      <xdr:col>1</xdr:col>
      <xdr:colOff>1819275</xdr:colOff>
      <xdr:row>4</xdr:row>
      <xdr:rowOff>130319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9600" y="276225"/>
          <a:ext cx="13525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47625</xdr:rowOff>
    </xdr:from>
    <xdr:to>
      <xdr:col>2</xdr:col>
      <xdr:colOff>704850</xdr:colOff>
      <xdr:row>4</xdr:row>
      <xdr:rowOff>130319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9600" y="276225"/>
          <a:ext cx="13525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nambucca.au.wateroutlook.com/Batch.ashx?BatchID=13315" TargetMode="External"/><Relationship Id="rId18" Type="http://schemas.openxmlformats.org/officeDocument/2006/relationships/hyperlink" Target="https://nambucca.au.wateroutlook.com/Batch.ashx?BatchID=13573" TargetMode="External"/><Relationship Id="rId26" Type="http://schemas.openxmlformats.org/officeDocument/2006/relationships/hyperlink" Target="https://nambucca.au.wateroutlook.com/Batch.ashx?BatchID=14193" TargetMode="External"/><Relationship Id="rId39" Type="http://schemas.openxmlformats.org/officeDocument/2006/relationships/hyperlink" Target="https://nambucca.au.wateroutlook.com/Batch.ashx?BatchID=15056" TargetMode="External"/><Relationship Id="rId21" Type="http://schemas.openxmlformats.org/officeDocument/2006/relationships/hyperlink" Target="https://nambucca.au.wateroutlook.com/Batch.ashx?BatchID=13814" TargetMode="External"/><Relationship Id="rId34" Type="http://schemas.openxmlformats.org/officeDocument/2006/relationships/hyperlink" Target="https://nambucca.au.wateroutlook.com/Batch.ashx?BatchID=14763" TargetMode="External"/><Relationship Id="rId42" Type="http://schemas.openxmlformats.org/officeDocument/2006/relationships/hyperlink" Target="https://nambucca.au.wateroutlook.com/Batch.ashx?BatchID=15225" TargetMode="External"/><Relationship Id="rId47" Type="http://schemas.openxmlformats.org/officeDocument/2006/relationships/hyperlink" Target="https://nambucca.au.wateroutlook.com/Batch.ashx?BatchID=15602" TargetMode="External"/><Relationship Id="rId50" Type="http://schemas.openxmlformats.org/officeDocument/2006/relationships/hyperlink" Target="https://nambucca.au.wateroutlook.com/Batch.ashx?BatchID=15708" TargetMode="External"/><Relationship Id="rId7" Type="http://schemas.openxmlformats.org/officeDocument/2006/relationships/hyperlink" Target="https://nambucca.au.wateroutlook.com/Batch.ashx?BatchID=12923" TargetMode="External"/><Relationship Id="rId2" Type="http://schemas.openxmlformats.org/officeDocument/2006/relationships/hyperlink" Target="https://nambucca.au.wateroutlook.com/Batch.ashx?BatchID=12490" TargetMode="External"/><Relationship Id="rId16" Type="http://schemas.openxmlformats.org/officeDocument/2006/relationships/hyperlink" Target="https://nambucca.au.wateroutlook.com/Batch.ashx?BatchID=14608" TargetMode="External"/><Relationship Id="rId29" Type="http://schemas.openxmlformats.org/officeDocument/2006/relationships/hyperlink" Target="https://nambucca.au.wateroutlook.com/Batch.ashx?BatchID=14368" TargetMode="External"/><Relationship Id="rId11" Type="http://schemas.openxmlformats.org/officeDocument/2006/relationships/hyperlink" Target="https://nambucca.au.wateroutlook.com/Batch.ashx?BatchID=13192" TargetMode="External"/><Relationship Id="rId24" Type="http://schemas.openxmlformats.org/officeDocument/2006/relationships/hyperlink" Target="https://nambucca.au.wateroutlook.com/Batch.ashx?BatchID=14612" TargetMode="External"/><Relationship Id="rId32" Type="http://schemas.openxmlformats.org/officeDocument/2006/relationships/hyperlink" Target="https://nambucca.au.wateroutlook.com/Batch.ashx?BatchID=14620" TargetMode="External"/><Relationship Id="rId37" Type="http://schemas.openxmlformats.org/officeDocument/2006/relationships/hyperlink" Target="https://nambucca.au.wateroutlook.com/Batch.ashx?BatchID=14922" TargetMode="External"/><Relationship Id="rId40" Type="http://schemas.openxmlformats.org/officeDocument/2006/relationships/hyperlink" Target="https://nambucca.au.wateroutlook.com/Batch.ashx?BatchID=15170" TargetMode="External"/><Relationship Id="rId45" Type="http://schemas.openxmlformats.org/officeDocument/2006/relationships/hyperlink" Target="https://nambucca.au.wateroutlook.com/Batch.ashx?BatchID=15484" TargetMode="External"/><Relationship Id="rId53" Type="http://schemas.openxmlformats.org/officeDocument/2006/relationships/vmlDrawing" Target="../drawings/vmlDrawing3.vml"/><Relationship Id="rId5" Type="http://schemas.openxmlformats.org/officeDocument/2006/relationships/hyperlink" Target="https://nambucca.au.wateroutlook.com/Batch.ashx?BatchID=12765" TargetMode="External"/><Relationship Id="rId10" Type="http://schemas.openxmlformats.org/officeDocument/2006/relationships/hyperlink" Target="https://nambucca.au.wateroutlook.com/Batch.ashx?BatchID=13133" TargetMode="External"/><Relationship Id="rId19" Type="http://schemas.openxmlformats.org/officeDocument/2006/relationships/hyperlink" Target="https://nambucca.au.wateroutlook.com/Batch.ashx?BatchID=13653" TargetMode="External"/><Relationship Id="rId31" Type="http://schemas.openxmlformats.org/officeDocument/2006/relationships/hyperlink" Target="https://nambucca.au.wateroutlook.com/Batch.ashx?BatchID=14529" TargetMode="External"/><Relationship Id="rId44" Type="http://schemas.openxmlformats.org/officeDocument/2006/relationships/hyperlink" Target="https://nambucca.au.wateroutlook.com/Batch.ashx?BatchID=15393" TargetMode="External"/><Relationship Id="rId52" Type="http://schemas.openxmlformats.org/officeDocument/2006/relationships/hyperlink" Target="https://nambucca.au.wateroutlook.com/Batch.ashx?BatchID=15823" TargetMode="External"/><Relationship Id="rId4" Type="http://schemas.openxmlformats.org/officeDocument/2006/relationships/hyperlink" Target="https://nambucca.au.wateroutlook.com/Batch.ashx?BatchID=12769" TargetMode="External"/><Relationship Id="rId9" Type="http://schemas.openxmlformats.org/officeDocument/2006/relationships/hyperlink" Target="https://nambucca.au.wateroutlook.com/Batch.ashx?BatchID=13009" TargetMode="External"/><Relationship Id="rId14" Type="http://schemas.openxmlformats.org/officeDocument/2006/relationships/hyperlink" Target="https://nambucca.au.wateroutlook.com/Batch.ashx?BatchID=13452" TargetMode="External"/><Relationship Id="rId22" Type="http://schemas.openxmlformats.org/officeDocument/2006/relationships/hyperlink" Target="https://nambucca.au.wateroutlook.com/Batch.ashx?BatchID=13866" TargetMode="External"/><Relationship Id="rId27" Type="http://schemas.openxmlformats.org/officeDocument/2006/relationships/hyperlink" Target="https://nambucca.au.wateroutlook.com/Batch.ashx?BatchID=14268" TargetMode="External"/><Relationship Id="rId30" Type="http://schemas.openxmlformats.org/officeDocument/2006/relationships/hyperlink" Target="https://nambucca.au.wateroutlook.com/Batch.ashx?BatchID=14434" TargetMode="External"/><Relationship Id="rId35" Type="http://schemas.openxmlformats.org/officeDocument/2006/relationships/hyperlink" Target="https://nambucca.au.wateroutlook.com/Batch.ashx?BatchID=14817" TargetMode="External"/><Relationship Id="rId43" Type="http://schemas.openxmlformats.org/officeDocument/2006/relationships/hyperlink" Target="https://nambucca.au.wateroutlook.com/Batch.ashx?BatchID=15309" TargetMode="External"/><Relationship Id="rId48" Type="http://schemas.openxmlformats.org/officeDocument/2006/relationships/hyperlink" Target="https://nambucca.au.wateroutlook.com/Batch.ashx?BatchID=15630" TargetMode="External"/><Relationship Id="rId8" Type="http://schemas.openxmlformats.org/officeDocument/2006/relationships/hyperlink" Target="https://nambucca.au.wateroutlook.com/Batch.ashx?BatchID=12991" TargetMode="External"/><Relationship Id="rId51" Type="http://schemas.openxmlformats.org/officeDocument/2006/relationships/hyperlink" Target="https://nambucca.au.wateroutlook.com/Batch.ashx?BatchID=15788" TargetMode="External"/><Relationship Id="rId3" Type="http://schemas.openxmlformats.org/officeDocument/2006/relationships/hyperlink" Target="https://nambucca.au.wateroutlook.com/Batch.ashx?BatchID=12679" TargetMode="External"/><Relationship Id="rId12" Type="http://schemas.openxmlformats.org/officeDocument/2006/relationships/hyperlink" Target="https://nambucca.au.wateroutlook.com/Batch.ashx?BatchID=13211" TargetMode="External"/><Relationship Id="rId17" Type="http://schemas.openxmlformats.org/officeDocument/2006/relationships/hyperlink" Target="https://nambucca.au.wateroutlook.com/Batch.ashx?BatchID=13536" TargetMode="External"/><Relationship Id="rId25" Type="http://schemas.openxmlformats.org/officeDocument/2006/relationships/hyperlink" Target="https://nambucca.au.wateroutlook.com/Batch.ashx?BatchID=14043" TargetMode="External"/><Relationship Id="rId33" Type="http://schemas.openxmlformats.org/officeDocument/2006/relationships/hyperlink" Target="https://nambucca.au.wateroutlook.com/Batch.ashx?BatchID=14666" TargetMode="External"/><Relationship Id="rId38" Type="http://schemas.openxmlformats.org/officeDocument/2006/relationships/hyperlink" Target="https://nambucca.au.wateroutlook.com/Batch.ashx?BatchID=14972" TargetMode="External"/><Relationship Id="rId46" Type="http://schemas.openxmlformats.org/officeDocument/2006/relationships/hyperlink" Target="https://nambucca.au.wateroutlook.com/Batch.ashx?BatchID=15497" TargetMode="External"/><Relationship Id="rId20" Type="http://schemas.openxmlformats.org/officeDocument/2006/relationships/hyperlink" Target="https://nambucca.au.wateroutlook.com/Batch.ashx?BatchID=13745" TargetMode="External"/><Relationship Id="rId41" Type="http://schemas.openxmlformats.org/officeDocument/2006/relationships/hyperlink" Target="https://nambucca.au.wateroutlook.com/Batch.ashx?BatchID=15183" TargetMode="External"/><Relationship Id="rId1" Type="http://schemas.openxmlformats.org/officeDocument/2006/relationships/hyperlink" Target="https://nambucca.au.wateroutlook.com/Batch.ashx?BatchID=12459" TargetMode="External"/><Relationship Id="rId6" Type="http://schemas.openxmlformats.org/officeDocument/2006/relationships/hyperlink" Target="https://nambucca.au.wateroutlook.com/Batch.ashx?BatchID=12841" TargetMode="External"/><Relationship Id="rId15" Type="http://schemas.openxmlformats.org/officeDocument/2006/relationships/hyperlink" Target="https://nambucca.au.wateroutlook.com/Batch.ashx?BatchID=13457" TargetMode="External"/><Relationship Id="rId23" Type="http://schemas.openxmlformats.org/officeDocument/2006/relationships/hyperlink" Target="https://nambucca.au.wateroutlook.com/Batch.ashx?BatchID=13924" TargetMode="External"/><Relationship Id="rId28" Type="http://schemas.openxmlformats.org/officeDocument/2006/relationships/hyperlink" Target="https://nambucca.au.wateroutlook.com/Batch.ashx?BatchID=14616" TargetMode="External"/><Relationship Id="rId36" Type="http://schemas.openxmlformats.org/officeDocument/2006/relationships/hyperlink" Target="https://nambucca.au.wateroutlook.com/Batch.ashx?BatchID=14926" TargetMode="External"/><Relationship Id="rId49" Type="http://schemas.openxmlformats.org/officeDocument/2006/relationships/hyperlink" Target="https://nambucca.au.wateroutlook.com/Batch.ashx?BatchID=1568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nambucca.au.wateroutlook.com/Batch.ashx?BatchID=12621" TargetMode="External"/><Relationship Id="rId13" Type="http://schemas.openxmlformats.org/officeDocument/2006/relationships/hyperlink" Target="https://nambucca.au.wateroutlook.com/Batch.ashx?BatchID=12627" TargetMode="External"/><Relationship Id="rId3" Type="http://schemas.openxmlformats.org/officeDocument/2006/relationships/hyperlink" Target="https://nambucca.au.wateroutlook.com/Batch.ashx?BatchID=12616" TargetMode="External"/><Relationship Id="rId7" Type="http://schemas.openxmlformats.org/officeDocument/2006/relationships/hyperlink" Target="https://nambucca.au.wateroutlook.com/Batch.ashx?BatchID=12620" TargetMode="External"/><Relationship Id="rId12" Type="http://schemas.openxmlformats.org/officeDocument/2006/relationships/hyperlink" Target="https://nambucca.au.wateroutlook.com/Batch.ashx?BatchID=12626" TargetMode="External"/><Relationship Id="rId2" Type="http://schemas.openxmlformats.org/officeDocument/2006/relationships/hyperlink" Target="https://nambucca.au.wateroutlook.com/Batch.ashx?BatchID=12615" TargetMode="External"/><Relationship Id="rId16" Type="http://schemas.openxmlformats.org/officeDocument/2006/relationships/vmlDrawing" Target="../drawings/vmlDrawing4.vml"/><Relationship Id="rId1" Type="http://schemas.openxmlformats.org/officeDocument/2006/relationships/hyperlink" Target="https://nambucca.au.wateroutlook.com/Batch.ashx?BatchID=12614" TargetMode="External"/><Relationship Id="rId6" Type="http://schemas.openxmlformats.org/officeDocument/2006/relationships/hyperlink" Target="https://nambucca.au.wateroutlook.com/Batch.ashx?BatchID=12619" TargetMode="External"/><Relationship Id="rId11" Type="http://schemas.openxmlformats.org/officeDocument/2006/relationships/hyperlink" Target="https://nambucca.au.wateroutlook.com/Batch.ashx?BatchID=12625" TargetMode="External"/><Relationship Id="rId5" Type="http://schemas.openxmlformats.org/officeDocument/2006/relationships/hyperlink" Target="https://nambucca.au.wateroutlook.com/Batch.ashx?BatchID=12618" TargetMode="External"/><Relationship Id="rId15" Type="http://schemas.openxmlformats.org/officeDocument/2006/relationships/hyperlink" Target="https://nambucca.au.wateroutlook.com/Batch.ashx?BatchID=12629" TargetMode="External"/><Relationship Id="rId10" Type="http://schemas.openxmlformats.org/officeDocument/2006/relationships/hyperlink" Target="https://nambucca.au.wateroutlook.com/Batch.ashx?BatchID=12624" TargetMode="External"/><Relationship Id="rId4" Type="http://schemas.openxmlformats.org/officeDocument/2006/relationships/hyperlink" Target="https://nambucca.au.wateroutlook.com/Batch.ashx?BatchID=12617" TargetMode="External"/><Relationship Id="rId9" Type="http://schemas.openxmlformats.org/officeDocument/2006/relationships/hyperlink" Target="https://nambucca.au.wateroutlook.com/Batch.ashx?BatchID=12623" TargetMode="External"/><Relationship Id="rId14" Type="http://schemas.openxmlformats.org/officeDocument/2006/relationships/hyperlink" Target="https://nambucca.au.wateroutlook.com/Batch.ashx?BatchID=1262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nambucca.au.wateroutlook.com/Batch.ashx?BatchID=14605" TargetMode="External"/><Relationship Id="rId13" Type="http://schemas.openxmlformats.org/officeDocument/2006/relationships/hyperlink" Target="https://nambucca.au.wateroutlook.com/Batch.ashx?BatchID=14191" TargetMode="External"/><Relationship Id="rId18" Type="http://schemas.openxmlformats.org/officeDocument/2006/relationships/hyperlink" Target="https://nambucca.au.wateroutlook.com/Batch.ashx?BatchID=14923" TargetMode="External"/><Relationship Id="rId26" Type="http://schemas.openxmlformats.org/officeDocument/2006/relationships/hyperlink" Target="https://nambucca.au.wateroutlook.com/Batch.ashx?BatchID=15706" TargetMode="External"/><Relationship Id="rId3" Type="http://schemas.openxmlformats.org/officeDocument/2006/relationships/hyperlink" Target="https://nambucca.au.wateroutlook.com/Batch.ashx?BatchID=12839" TargetMode="External"/><Relationship Id="rId21" Type="http://schemas.openxmlformats.org/officeDocument/2006/relationships/hyperlink" Target="https://nambucca.au.wateroutlook.com/Batch.ashx?BatchID=15223" TargetMode="External"/><Relationship Id="rId7" Type="http://schemas.openxmlformats.org/officeDocument/2006/relationships/hyperlink" Target="https://nambucca.au.wateroutlook.com/Batch.ashx?BatchID=13450" TargetMode="External"/><Relationship Id="rId12" Type="http://schemas.openxmlformats.org/officeDocument/2006/relationships/hyperlink" Target="https://nambucca.au.wateroutlook.com/Batch.ashx?BatchID=14609" TargetMode="External"/><Relationship Id="rId17" Type="http://schemas.openxmlformats.org/officeDocument/2006/relationships/hyperlink" Target="https://nambucca.au.wateroutlook.com/Batch.ashx?BatchID=14761" TargetMode="External"/><Relationship Id="rId25" Type="http://schemas.openxmlformats.org/officeDocument/2006/relationships/hyperlink" Target="https://nambucca.au.wateroutlook.com/Batch.ashx?BatchID=15627" TargetMode="External"/><Relationship Id="rId2" Type="http://schemas.openxmlformats.org/officeDocument/2006/relationships/hyperlink" Target="https://nambucca.au.wateroutlook.com/Batch.ashx?BatchID=12766" TargetMode="External"/><Relationship Id="rId16" Type="http://schemas.openxmlformats.org/officeDocument/2006/relationships/hyperlink" Target="https://nambucca.au.wateroutlook.com/Batch.ashx?BatchID=14617" TargetMode="External"/><Relationship Id="rId20" Type="http://schemas.openxmlformats.org/officeDocument/2006/relationships/hyperlink" Target="https://nambucca.au.wateroutlook.com/Batch.ashx?BatchID=15167" TargetMode="External"/><Relationship Id="rId1" Type="http://schemas.openxmlformats.org/officeDocument/2006/relationships/hyperlink" Target="https://nambucca.au.wateroutlook.com/Batch.ashx?BatchID=12488" TargetMode="External"/><Relationship Id="rId6" Type="http://schemas.openxmlformats.org/officeDocument/2006/relationships/hyperlink" Target="https://nambucca.au.wateroutlook.com/Batch.ashx?BatchID=13208" TargetMode="External"/><Relationship Id="rId11" Type="http://schemas.openxmlformats.org/officeDocument/2006/relationships/hyperlink" Target="https://nambucca.au.wateroutlook.com/Batch.ashx?BatchID=13864" TargetMode="External"/><Relationship Id="rId24" Type="http://schemas.openxmlformats.org/officeDocument/2006/relationships/hyperlink" Target="https://nambucca.au.wateroutlook.com/Batch.ashx?BatchID=15495" TargetMode="External"/><Relationship Id="rId5" Type="http://schemas.openxmlformats.org/officeDocument/2006/relationships/hyperlink" Target="https://nambucca.au.wateroutlook.com/Batch.ashx?BatchID=13131" TargetMode="External"/><Relationship Id="rId15" Type="http://schemas.openxmlformats.org/officeDocument/2006/relationships/hyperlink" Target="https://nambucca.au.wateroutlook.com/Batch.ashx?BatchID=14432" TargetMode="External"/><Relationship Id="rId23" Type="http://schemas.openxmlformats.org/officeDocument/2006/relationships/hyperlink" Target="https://nambucca.au.wateroutlook.com/Batch.ashx?BatchID=15485" TargetMode="External"/><Relationship Id="rId28" Type="http://schemas.openxmlformats.org/officeDocument/2006/relationships/vmlDrawing" Target="../drawings/vmlDrawing8.vml"/><Relationship Id="rId10" Type="http://schemas.openxmlformats.org/officeDocument/2006/relationships/hyperlink" Target="https://nambucca.au.wateroutlook.com/Batch.ashx?BatchID=13742" TargetMode="External"/><Relationship Id="rId19" Type="http://schemas.openxmlformats.org/officeDocument/2006/relationships/hyperlink" Target="https://nambucca.au.wateroutlook.com/Batch.ashx?BatchID=14970" TargetMode="External"/><Relationship Id="rId4" Type="http://schemas.openxmlformats.org/officeDocument/2006/relationships/hyperlink" Target="https://nambucca.au.wateroutlook.com/Batch.ashx?BatchID=12988" TargetMode="External"/><Relationship Id="rId9" Type="http://schemas.openxmlformats.org/officeDocument/2006/relationships/hyperlink" Target="https://nambucca.au.wateroutlook.com/Batch.ashx?BatchID=13571" TargetMode="External"/><Relationship Id="rId14" Type="http://schemas.openxmlformats.org/officeDocument/2006/relationships/hyperlink" Target="https://nambucca.au.wateroutlook.com/Batch.ashx?BatchID=14613" TargetMode="External"/><Relationship Id="rId22" Type="http://schemas.openxmlformats.org/officeDocument/2006/relationships/hyperlink" Target="https://nambucca.au.wateroutlook.com/Batch.ashx?BatchID=15390" TargetMode="External"/><Relationship Id="rId27" Type="http://schemas.openxmlformats.org/officeDocument/2006/relationships/hyperlink" Target="https://nambucca.au.wateroutlook.com/Batch.ashx?BatchID=1582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nambucca.au.wateroutlook.com/Batch.ashx?BatchID=13191" TargetMode="External"/><Relationship Id="rId13" Type="http://schemas.openxmlformats.org/officeDocument/2006/relationships/hyperlink" Target="https://nambucca.au.wateroutlook.com/Batch.ashx?BatchID=13812" TargetMode="External"/><Relationship Id="rId18" Type="http://schemas.openxmlformats.org/officeDocument/2006/relationships/hyperlink" Target="https://nambucca.au.wateroutlook.com/Batch.ashx?BatchID=14528" TargetMode="External"/><Relationship Id="rId26" Type="http://schemas.openxmlformats.org/officeDocument/2006/relationships/hyperlink" Target="https://nambucca.au.wateroutlook.com/Batch.ashx?BatchID=15601" TargetMode="External"/><Relationship Id="rId3" Type="http://schemas.openxmlformats.org/officeDocument/2006/relationships/hyperlink" Target="https://nambucca.au.wateroutlook.com/Batch.ashx?BatchID=12678" TargetMode="External"/><Relationship Id="rId21" Type="http://schemas.openxmlformats.org/officeDocument/2006/relationships/hyperlink" Target="https://nambucca.au.wateroutlook.com/Batch.ashx?BatchID=14920" TargetMode="External"/><Relationship Id="rId7" Type="http://schemas.openxmlformats.org/officeDocument/2006/relationships/hyperlink" Target="https://nambucca.au.wateroutlook.com/Batch.ashx?BatchID=13007" TargetMode="External"/><Relationship Id="rId12" Type="http://schemas.openxmlformats.org/officeDocument/2006/relationships/hyperlink" Target="https://nambucca.au.wateroutlook.com/Batch.ashx?BatchID=13652" TargetMode="External"/><Relationship Id="rId17" Type="http://schemas.openxmlformats.org/officeDocument/2006/relationships/hyperlink" Target="https://nambucca.au.wateroutlook.com/Batch.ashx?BatchID=14366" TargetMode="External"/><Relationship Id="rId25" Type="http://schemas.openxmlformats.org/officeDocument/2006/relationships/hyperlink" Target="https://nambucca.au.wateroutlook.com/Batch.ashx?BatchID=15482" TargetMode="External"/><Relationship Id="rId2" Type="http://schemas.openxmlformats.org/officeDocument/2006/relationships/hyperlink" Target="https://nambucca.au.wateroutlook.com/Batch.ashx?BatchID=12491" TargetMode="External"/><Relationship Id="rId16" Type="http://schemas.openxmlformats.org/officeDocument/2006/relationships/hyperlink" Target="https://nambucca.au.wateroutlook.com/Batch.ashx?BatchID=14267" TargetMode="External"/><Relationship Id="rId20" Type="http://schemas.openxmlformats.org/officeDocument/2006/relationships/hyperlink" Target="https://nambucca.au.wateroutlook.com/Batch.ashx?BatchID=14816" TargetMode="External"/><Relationship Id="rId29" Type="http://schemas.openxmlformats.org/officeDocument/2006/relationships/vmlDrawing" Target="../drawings/vmlDrawing13.vml"/><Relationship Id="rId1" Type="http://schemas.openxmlformats.org/officeDocument/2006/relationships/hyperlink" Target="https://nambucca.au.wateroutlook.com/Batch.ashx?BatchID=12457" TargetMode="External"/><Relationship Id="rId6" Type="http://schemas.openxmlformats.org/officeDocument/2006/relationships/hyperlink" Target="https://nambucca.au.wateroutlook.com/Batch.ashx?BatchID=12922" TargetMode="External"/><Relationship Id="rId11" Type="http://schemas.openxmlformats.org/officeDocument/2006/relationships/hyperlink" Target="https://nambucca.au.wateroutlook.com/Batch.ashx?BatchID=13534" TargetMode="External"/><Relationship Id="rId24" Type="http://schemas.openxmlformats.org/officeDocument/2006/relationships/hyperlink" Target="https://nambucca.au.wateroutlook.com/Batch.ashx?BatchID=15308" TargetMode="External"/><Relationship Id="rId5" Type="http://schemas.openxmlformats.org/officeDocument/2006/relationships/hyperlink" Target="https://nambucca.au.wateroutlook.com/Batch.ashx?BatchID=12842" TargetMode="External"/><Relationship Id="rId15" Type="http://schemas.openxmlformats.org/officeDocument/2006/relationships/hyperlink" Target="https://nambucca.au.wateroutlook.com/Batch.ashx?BatchID=14041" TargetMode="External"/><Relationship Id="rId23" Type="http://schemas.openxmlformats.org/officeDocument/2006/relationships/hyperlink" Target="https://nambucca.au.wateroutlook.com/Batch.ashx?BatchID=15181" TargetMode="External"/><Relationship Id="rId28" Type="http://schemas.openxmlformats.org/officeDocument/2006/relationships/hyperlink" Target="https://nambucca.au.wateroutlook.com/Batch.ashx?BatchID=15787" TargetMode="External"/><Relationship Id="rId10" Type="http://schemas.openxmlformats.org/officeDocument/2006/relationships/hyperlink" Target="https://nambucca.au.wateroutlook.com/Batch.ashx?BatchID=13456" TargetMode="External"/><Relationship Id="rId19" Type="http://schemas.openxmlformats.org/officeDocument/2006/relationships/hyperlink" Target="https://nambucca.au.wateroutlook.com/Batch.ashx?BatchID=14664" TargetMode="External"/><Relationship Id="rId4" Type="http://schemas.openxmlformats.org/officeDocument/2006/relationships/hyperlink" Target="https://nambucca.au.wateroutlook.com/Batch.ashx?BatchID=12763" TargetMode="External"/><Relationship Id="rId9" Type="http://schemas.openxmlformats.org/officeDocument/2006/relationships/hyperlink" Target="https://nambucca.au.wateroutlook.com/Batch.ashx?BatchID=13313" TargetMode="External"/><Relationship Id="rId14" Type="http://schemas.openxmlformats.org/officeDocument/2006/relationships/hyperlink" Target="https://nambucca.au.wateroutlook.com/Batch.ashx?BatchID=13923" TargetMode="External"/><Relationship Id="rId22" Type="http://schemas.openxmlformats.org/officeDocument/2006/relationships/hyperlink" Target="https://nambucca.au.wateroutlook.com/Batch.ashx?BatchID=15055" TargetMode="External"/><Relationship Id="rId27" Type="http://schemas.openxmlformats.org/officeDocument/2006/relationships/hyperlink" Target="https://nambucca.au.wateroutlook.com/Batch.ashx?BatchID=15678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nambucca.au.wateroutlook.com/Batch.ashx?BatchID=14618" TargetMode="External"/><Relationship Id="rId13" Type="http://schemas.openxmlformats.org/officeDocument/2006/relationships/hyperlink" Target="https://nambucca.au.wateroutlook.com/Batch.ashx?BatchID=15821" TargetMode="External"/><Relationship Id="rId3" Type="http://schemas.openxmlformats.org/officeDocument/2006/relationships/hyperlink" Target="https://nambucca.au.wateroutlook.com/Batch.ashx?BatchID=13209" TargetMode="External"/><Relationship Id="rId7" Type="http://schemas.openxmlformats.org/officeDocument/2006/relationships/hyperlink" Target="https://nambucca.au.wateroutlook.com/Batch.ashx?BatchID=14614" TargetMode="External"/><Relationship Id="rId12" Type="http://schemas.openxmlformats.org/officeDocument/2006/relationships/hyperlink" Target="https://nambucca.au.wateroutlook.com/Batch.ashx?BatchID=15628" TargetMode="External"/><Relationship Id="rId2" Type="http://schemas.openxmlformats.org/officeDocument/2006/relationships/hyperlink" Target="https://nambucca.au.wateroutlook.com/Batch.ashx?BatchID=12989" TargetMode="External"/><Relationship Id="rId1" Type="http://schemas.openxmlformats.org/officeDocument/2006/relationships/hyperlink" Target="https://nambucca.au.wateroutlook.com/Batch.ashx?BatchID=12767" TargetMode="External"/><Relationship Id="rId6" Type="http://schemas.openxmlformats.org/officeDocument/2006/relationships/hyperlink" Target="https://nambucca.au.wateroutlook.com/Batch.ashx?BatchID=14610" TargetMode="External"/><Relationship Id="rId11" Type="http://schemas.openxmlformats.org/officeDocument/2006/relationships/hyperlink" Target="https://nambucca.au.wateroutlook.com/Batch.ashx?BatchID=15391" TargetMode="External"/><Relationship Id="rId5" Type="http://schemas.openxmlformats.org/officeDocument/2006/relationships/hyperlink" Target="https://nambucca.au.wateroutlook.com/Batch.ashx?BatchID=13743" TargetMode="External"/><Relationship Id="rId10" Type="http://schemas.openxmlformats.org/officeDocument/2006/relationships/hyperlink" Target="https://nambucca.au.wateroutlook.com/Batch.ashx?BatchID=15168" TargetMode="External"/><Relationship Id="rId4" Type="http://schemas.openxmlformats.org/officeDocument/2006/relationships/hyperlink" Target="https://nambucca.au.wateroutlook.com/Batch.ashx?BatchID=14606" TargetMode="External"/><Relationship Id="rId9" Type="http://schemas.openxmlformats.org/officeDocument/2006/relationships/hyperlink" Target="https://nambucca.au.wateroutlook.com/Batch.ashx?BatchID=14924" TargetMode="External"/><Relationship Id="rId14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9.vml"/><Relationship Id="rId3" Type="http://schemas.openxmlformats.org/officeDocument/2006/relationships/hyperlink" Target="https://nambucca.au.wateroutlook.com/Batch.ashx?BatchID=13746" TargetMode="External"/><Relationship Id="rId7" Type="http://schemas.openxmlformats.org/officeDocument/2006/relationships/hyperlink" Target="https://nambucca.au.wateroutlook.com/Batch.ashx?BatchID=15631" TargetMode="External"/><Relationship Id="rId2" Type="http://schemas.openxmlformats.org/officeDocument/2006/relationships/hyperlink" Target="https://nambucca.au.wateroutlook.com/Batch.ashx?BatchID=12992" TargetMode="External"/><Relationship Id="rId1" Type="http://schemas.openxmlformats.org/officeDocument/2006/relationships/hyperlink" Target="https://nambucca.au.wateroutlook.com/Batch.ashx?BatchID=12770" TargetMode="External"/><Relationship Id="rId6" Type="http://schemas.openxmlformats.org/officeDocument/2006/relationships/hyperlink" Target="https://nambucca.au.wateroutlook.com/Batch.ashx?BatchID=15394" TargetMode="External"/><Relationship Id="rId5" Type="http://schemas.openxmlformats.org/officeDocument/2006/relationships/hyperlink" Target="https://nambucca.au.wateroutlook.com/Batch.ashx?BatchID=15171" TargetMode="External"/><Relationship Id="rId4" Type="http://schemas.openxmlformats.org/officeDocument/2006/relationships/hyperlink" Target="https://nambucca.au.wateroutlook.com/Batch.ashx?BatchID=14621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2.vml"/><Relationship Id="rId3" Type="http://schemas.openxmlformats.org/officeDocument/2006/relationships/hyperlink" Target="https://nambucca.au.wateroutlook.com/Batch.ashx?BatchID=13747" TargetMode="External"/><Relationship Id="rId7" Type="http://schemas.openxmlformats.org/officeDocument/2006/relationships/hyperlink" Target="https://nambucca.au.wateroutlook.com/Batch.ashx?BatchID=15632" TargetMode="External"/><Relationship Id="rId2" Type="http://schemas.openxmlformats.org/officeDocument/2006/relationships/hyperlink" Target="https://nambucca.au.wateroutlook.com/Batch.ashx?BatchID=12993" TargetMode="External"/><Relationship Id="rId1" Type="http://schemas.openxmlformats.org/officeDocument/2006/relationships/hyperlink" Target="https://nambucca.au.wateroutlook.com/Batch.ashx?BatchID=12771" TargetMode="External"/><Relationship Id="rId6" Type="http://schemas.openxmlformats.org/officeDocument/2006/relationships/hyperlink" Target="https://nambucca.au.wateroutlook.com/Batch.ashx?BatchID=15395" TargetMode="External"/><Relationship Id="rId5" Type="http://schemas.openxmlformats.org/officeDocument/2006/relationships/hyperlink" Target="https://nambucca.au.wateroutlook.com/Batch.ashx?BatchID=15172" TargetMode="External"/><Relationship Id="rId4" Type="http://schemas.openxmlformats.org/officeDocument/2006/relationships/hyperlink" Target="https://nambucca.au.wateroutlook.com/Batch.ashx?BatchID=14622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A6CD-A67A-44C7-B777-13E148995B12}">
  <sheetPr>
    <tabColor theme="9" tint="0.39997558519241921"/>
  </sheetPr>
  <dimension ref="B1:K51"/>
  <sheetViews>
    <sheetView tabSelected="1" zoomScaleSheetLayoutView="100" workbookViewId="0">
      <selection activeCell="B25" sqref="B25"/>
    </sheetView>
  </sheetViews>
  <sheetFormatPr defaultRowHeight="12.75" x14ac:dyDescent="0.2"/>
  <cols>
    <col min="1" max="1" width="2.140625" customWidth="1"/>
    <col min="2" max="2" width="32.7109375" customWidth="1"/>
    <col min="3" max="3" width="12.7109375" customWidth="1"/>
    <col min="4" max="4" width="14.42578125" customWidth="1"/>
    <col min="5" max="10" width="12.7109375" customWidth="1"/>
    <col min="11" max="11" width="40.7109375" customWidth="1"/>
  </cols>
  <sheetData>
    <row r="1" spans="2:11" ht="18" customHeight="1" thickBot="1" x14ac:dyDescent="0.25"/>
    <row r="2" spans="2:11" ht="18" customHeight="1" x14ac:dyDescent="0.2">
      <c r="B2" s="180"/>
      <c r="C2" s="209"/>
      <c r="D2" s="178" t="s">
        <v>399</v>
      </c>
      <c r="E2" s="178"/>
      <c r="F2" s="178"/>
      <c r="G2" s="178"/>
      <c r="H2" s="179"/>
      <c r="I2" s="179"/>
      <c r="J2" s="14" t="str">
        <f>TEXT('BV Intermediate'!C2,"dd mmm yyyy")&amp;(" - ")&amp;TEXT('BV Intermediate'!C3,"dd mmm yyyy")</f>
        <v>01 Jan 2023 - 31 Dec 2023</v>
      </c>
      <c r="K2" s="13"/>
    </row>
    <row r="3" spans="2:11" ht="18" customHeight="1" x14ac:dyDescent="0.2">
      <c r="B3" s="181"/>
      <c r="C3" s="210"/>
      <c r="D3" s="177" t="s">
        <v>400</v>
      </c>
      <c r="E3" s="177"/>
      <c r="F3" s="177"/>
      <c r="G3" s="177"/>
      <c r="H3" s="17"/>
      <c r="I3" s="17"/>
      <c r="J3" s="12"/>
      <c r="K3" s="11"/>
    </row>
    <row r="4" spans="2:11" ht="18" customHeight="1" x14ac:dyDescent="0.2">
      <c r="B4" s="182"/>
      <c r="C4" s="211"/>
      <c r="D4" s="148" t="s">
        <v>204</v>
      </c>
      <c r="E4" s="148"/>
      <c r="F4" s="148"/>
      <c r="G4" s="148"/>
      <c r="H4" s="151"/>
      <c r="I4" s="151"/>
      <c r="J4" s="10" t="str">
        <f>"Report Generated: "&amp;TEXT('Reporting Policy'!C6,"dddd, dd mmmm yyyy")</f>
        <v>Report Generated: Friday, 05 January 2024</v>
      </c>
      <c r="K4" s="9"/>
    </row>
    <row r="5" spans="2:11" ht="18" customHeight="1" thickBot="1" x14ac:dyDescent="0.25">
      <c r="B5" s="212"/>
      <c r="C5" s="213"/>
      <c r="D5" s="150" t="s">
        <v>406</v>
      </c>
      <c r="E5" s="150"/>
      <c r="F5" s="150"/>
      <c r="G5" s="150"/>
      <c r="H5" s="15"/>
      <c r="I5" s="15"/>
      <c r="J5" s="8"/>
      <c r="K5" s="7"/>
    </row>
    <row r="6" spans="2:11" ht="20.100000000000001" customHeight="1" x14ac:dyDescent="0.2">
      <c r="B6" s="260"/>
      <c r="C6" s="284" t="s">
        <v>229</v>
      </c>
      <c r="D6" s="282" t="s">
        <v>230</v>
      </c>
      <c r="E6" s="282" t="s">
        <v>231</v>
      </c>
      <c r="F6" s="282" t="s">
        <v>179</v>
      </c>
      <c r="G6" s="282" t="s">
        <v>235</v>
      </c>
      <c r="H6" s="282" t="s">
        <v>236</v>
      </c>
      <c r="I6" s="282" t="s">
        <v>232</v>
      </c>
      <c r="J6" s="282" t="s">
        <v>98</v>
      </c>
      <c r="K6" s="285" t="s">
        <v>53</v>
      </c>
    </row>
    <row r="7" spans="2:11" ht="20.100000000000001" customHeight="1" x14ac:dyDescent="0.2">
      <c r="B7" s="184" t="s">
        <v>9</v>
      </c>
      <c r="C7" s="283"/>
      <c r="D7" s="283"/>
      <c r="E7" s="283"/>
      <c r="F7" s="283"/>
      <c r="G7" s="283"/>
      <c r="H7" s="283"/>
      <c r="I7" s="283"/>
      <c r="J7" s="283"/>
      <c r="K7" s="286"/>
    </row>
    <row r="8" spans="2:11" ht="15" x14ac:dyDescent="0.2">
      <c r="B8" s="184" t="s">
        <v>10</v>
      </c>
      <c r="C8" s="27" t="str">
        <f>IF('Data Tab - BV EPA P3'!AA19,'Data Tab - BV EPA P3'!AA19,"")</f>
        <v/>
      </c>
      <c r="D8" s="27" t="str">
        <f>IF('Data Tab - BV EPA P3'!AK19,'Data Tab - BV EPA P3'!AK19,"")</f>
        <v/>
      </c>
      <c r="E8" s="27" t="str">
        <f>IF('Data Tab - BV EPA P3'!AF19,'Data Tab - BV EPA P3'!AF19,"")</f>
        <v/>
      </c>
      <c r="F8" s="27" t="str">
        <f>IF('Data Tab - BV EPA P3'!AC19,'Data Tab - BV EPA P3'!AC19,"")</f>
        <v/>
      </c>
      <c r="G8" s="27" t="str">
        <f>IF('Data Tab - BV EPA P3'!AJ19,'Data Tab - BV EPA P3'!AJ19,"")</f>
        <v/>
      </c>
      <c r="H8" s="27" t="str">
        <f>IF('Data Tab - BV EPA P3'!AI19,'Data Tab - BV EPA P3'!AI19,"")</f>
        <v/>
      </c>
      <c r="I8" s="27" t="str">
        <f>IF('Data Tab - BV EPA P3'!AK19,'Data Tab - BV EPA P3'!AK19,"")</f>
        <v/>
      </c>
      <c r="J8" s="127" t="str">
        <f>IF('Data Tab - BV EPA P3'!AB19,'Data Tab - BV EPA P3'!AB19,"")</f>
        <v/>
      </c>
      <c r="K8" s="185"/>
    </row>
    <row r="9" spans="2:11" ht="15" x14ac:dyDescent="0.2">
      <c r="B9" s="184" t="s">
        <v>11</v>
      </c>
      <c r="C9" s="28" t="str">
        <f>IF('Data Tab - BV EPA P3'!AA16,'Data Tab - BV EPA P3'!AA16,"")</f>
        <v/>
      </c>
      <c r="D9" s="28" t="str">
        <f>IF('Data Tab - BV EPA P3'!AK16,'Data Tab - BV EPA P3'!AK16,"")</f>
        <v/>
      </c>
      <c r="E9" s="28" t="str">
        <f>IF('Data Tab - BV EPA P3'!AF16,'Data Tab - BV EPA P3'!AF16,"")</f>
        <v/>
      </c>
      <c r="F9" s="28" t="str">
        <f>IF('Data Tab - BV EPA P3'!AC16,'Data Tab - BV EPA P3'!AC16,"")</f>
        <v/>
      </c>
      <c r="G9" s="28" t="str">
        <f>IF('Data Tab - BV EPA P3'!AJ16,'Data Tab - BV EPA P3'!AJ16,"")</f>
        <v/>
      </c>
      <c r="H9" s="28" t="str">
        <f>IF('Data Tab - BV EPA P3'!AI16,'Data Tab - BV EPA P3'!AI16,"")</f>
        <v/>
      </c>
      <c r="I9" s="28" t="str">
        <f>IF('Data Tab - BV EPA P3'!AK16,'Data Tab - BV EPA P3'!AK16,"")</f>
        <v/>
      </c>
      <c r="J9" s="128" t="str">
        <f>IF('Data Tab - BV EPA P3'!AB16,'Data Tab - BV EPA P3'!AB16,"")</f>
        <v/>
      </c>
      <c r="K9" s="186"/>
    </row>
    <row r="10" spans="2:11" ht="15" customHeight="1" x14ac:dyDescent="0.2">
      <c r="B10" s="187" t="s">
        <v>12</v>
      </c>
      <c r="C10" s="27">
        <f>IF('Data Tab - BV EPA P3'!AA17,'Data Tab - BV EPA P3'!AA17,"")</f>
        <v>20</v>
      </c>
      <c r="D10" s="27">
        <f>IF('Data Tab - BV EPA P3'!AK17,'Data Tab - BV EPA P3'!AK17,"")</f>
        <v>30</v>
      </c>
      <c r="E10" s="27">
        <f>IF('Data Tab - BV EPA P3'!AF17,'Data Tab - BV EPA P3'!AF17,"")</f>
        <v>10</v>
      </c>
      <c r="F10" s="27" t="str">
        <f>IF('Data Tab - BV EPA P3'!AC17,'Data Tab - BV EPA P3'!AC17,"")</f>
        <v/>
      </c>
      <c r="G10" s="27" t="str">
        <f>IF('Data Tab - BV EPA P3'!AJ17,'Data Tab - BV EPA P3'!AJ17,"")</f>
        <v/>
      </c>
      <c r="H10" s="27" t="str">
        <f>IF('Data Tab - BV EPA P3'!AI17,'Data Tab - BV EPA P3'!AI17,"")</f>
        <v/>
      </c>
      <c r="I10" s="27"/>
      <c r="J10" s="129" t="str">
        <f>IF('Data Tab - BV EPA P3'!AB17,'Data Tab - BV EPA P3'!AB17,"")</f>
        <v/>
      </c>
      <c r="K10" s="185"/>
    </row>
    <row r="11" spans="2:11" ht="39.950000000000003" customHeight="1" x14ac:dyDescent="0.2">
      <c r="B11" s="195" t="s">
        <v>0</v>
      </c>
      <c r="C11" s="29" t="s">
        <v>239</v>
      </c>
      <c r="D11" s="29" t="s">
        <v>239</v>
      </c>
      <c r="E11" s="29" t="s">
        <v>239</v>
      </c>
      <c r="F11" s="29" t="s">
        <v>240</v>
      </c>
      <c r="G11" s="29" t="s">
        <v>239</v>
      </c>
      <c r="H11" s="29" t="s">
        <v>239</v>
      </c>
      <c r="I11" s="29" t="s">
        <v>239</v>
      </c>
      <c r="J11" s="127" t="s">
        <v>241</v>
      </c>
      <c r="K11" s="189"/>
    </row>
    <row r="12" spans="2:11" hidden="1" x14ac:dyDescent="0.2">
      <c r="B12" s="188"/>
      <c r="C12" s="30"/>
      <c r="D12" s="30"/>
      <c r="E12" s="30"/>
      <c r="F12" s="30"/>
      <c r="G12" s="30"/>
      <c r="H12" s="30"/>
      <c r="I12" s="30"/>
      <c r="J12" s="77"/>
      <c r="K12" s="189"/>
    </row>
    <row r="13" spans="2:11" x14ac:dyDescent="0.2">
      <c r="B13" s="190">
        <f t="array" ref="B13">IFERROR(INDEX('BV Intermediate'!$C$8:$C$103,MATCH(0,COUNTIF($B$12:B12,'BV Intermediate'!$C$8:$C$103&amp;""),0)),"")</f>
        <v>44930</v>
      </c>
      <c r="C13" s="26">
        <f>IFERROR(INDEX('Data Tab - BV EPA P3'!AA$37:AA$402,MATCH(1,INDEX(('Data Tab - BV EPA P3'!$C$37:$C$402=$B13)*('Data Tab - BV EPA P3'!AA$37:AA$402&lt;&gt;""),0),0)),"")</f>
        <v>6</v>
      </c>
      <c r="D13" s="44">
        <f>IFERROR('BV Intermediate'!L8-0.1*'BV Intermediate'!M8,"")</f>
        <v>2.7</v>
      </c>
      <c r="E13" s="26" t="str">
        <f>IFERROR(INDEX('Data Tab - BV EPA P3'!AF$37:AF$402,MATCH(1,INDEX(('Data Tab - BV EPA P3'!$C$37:$C$402=$B13)*('Data Tab - BV EPA P3'!AF$37:AF$402&lt;&gt;""),0),0)),"")</f>
        <v>&lt;2</v>
      </c>
      <c r="F13" s="26">
        <f>IFERROR(INDEX('Data Tab - BV EPA P3'!AC$37:AC$402,MATCH(1,INDEX(('Data Tab - BV EPA P3'!$C$37:$C$402=$B13)*('Data Tab - BV EPA P3'!AC$37:AC$402&lt;&gt;""),0),0)),"")</f>
        <v>28</v>
      </c>
      <c r="G13" s="44">
        <f>IFERROR(INDEX('Data Tab - BV EPA P3'!AJ$37:AJ$402,MATCH(1,INDEX(('Data Tab - BV EPA P3'!$C$37:$C$402=$B13)*('Data Tab - BV EPA P3'!AJ$37:AJ$402&lt;&gt;""),0),0)),"")</f>
        <v>1.86</v>
      </c>
      <c r="H13" s="44">
        <f>IFERROR(INDEX('Data Tab - BV EPA P3'!AI$37:AI$402,MATCH(1,INDEX(('Data Tab - BV EPA P3'!$C$37:$C$402=$B13)*('Data Tab - BV EPA P3'!AI$37:AI$402&lt;&gt;""),0),0)),"")</f>
        <v>31.4</v>
      </c>
      <c r="I13" s="44">
        <f>IFERROR(INDEX('Data Tab - BV EPA P3'!AK$37:AK$402,MATCH(1,INDEX(('Data Tab - BV EPA P3'!$C$37:$C$402=$B13)*('Data Tab - BV EPA P3'!AK$37:AK$402&lt;&gt;""),0),0)),"")</f>
        <v>3</v>
      </c>
      <c r="J13" s="78">
        <f>IFERROR(INDEX('Data Tab - BV EPA P3'!AB$37:AB$402,MATCH(1,INDEX(('Data Tab - BV EPA P3'!$C$37:$C$402=$B13)*('Data Tab - BV EPA P3'!AB$37:AB$402&lt;&gt;""),0),0)),"")</f>
        <v>3</v>
      </c>
      <c r="K13" s="261" t="str">
        <f t="array" ref="K13">IFERROR(INDEX('Data Tab - BV Effluent Quality'!R$37:R$2000,MATCH(1,INDEX((TRUNC('Data Tab - BV Effluent Quality'!$C$37:$C$2000,0)=$B13)*('Data Tab - BV Effluent Quality'!R$37:R$2000&lt;&gt;""),0),0)),"")</f>
        <v/>
      </c>
    </row>
    <row r="14" spans="2:11" x14ac:dyDescent="0.2">
      <c r="B14" s="190">
        <f t="array" ref="B14">IFERROR(INDEX('BV Intermediate'!$C$8:$C$103,MATCH(0,COUNTIF($B$12:B13,'BV Intermediate'!$C$8:$C$103&amp;""),0)),"")</f>
        <v>44958</v>
      </c>
      <c r="C14" s="26">
        <f>IFERROR(INDEX('Data Tab - BV EPA P3'!AA$37:AA$402,MATCH(1,INDEX(('Data Tab - BV EPA P3'!$C$37:$C$402=$B14)*('Data Tab - BV EPA P3'!AA$37:AA$402&lt;&gt;""),0),0)),"")</f>
        <v>2</v>
      </c>
      <c r="D14" s="44">
        <f>IFERROR('BV Intermediate'!L9-0.1*'BV Intermediate'!M9,"")</f>
        <v>3.95</v>
      </c>
      <c r="E14" s="26" t="str">
        <f>IFERROR(INDEX('Data Tab - BV EPA P3'!AF$37:AF$402,MATCH(1,INDEX(('Data Tab - BV EPA P3'!$C$37:$C$402=$B14)*('Data Tab - BV EPA P3'!AF$37:AF$402&lt;&gt;""),0),0)),"")</f>
        <v>&lt;2</v>
      </c>
      <c r="F14" s="26" t="str">
        <f>IFERROR(INDEX('Data Tab - BV EPA P3'!AC$37:AC$402,MATCH(1,INDEX(('Data Tab - BV EPA P3'!$C$37:$C$402=$B14)*('Data Tab - BV EPA P3'!AC$37:AC$402&lt;&gt;""),0),0)),"")</f>
        <v>&lt;2</v>
      </c>
      <c r="G14" s="44">
        <f>IFERROR(INDEX('Data Tab - BV EPA P3'!AJ$37:AJ$402,MATCH(1,INDEX(('Data Tab - BV EPA P3'!$C$37:$C$402=$B14)*('Data Tab - BV EPA P3'!AJ$37:AJ$402&lt;&gt;""),0),0)),"")</f>
        <v>0.26</v>
      </c>
      <c r="H14" s="44">
        <f>IFERROR(INDEX('Data Tab - BV EPA P3'!AI$37:AI$402,MATCH(1,INDEX(('Data Tab - BV EPA P3'!$C$37:$C$402=$B14)*('Data Tab - BV EPA P3'!AI$37:AI$402&lt;&gt;""),0),0)),"")</f>
        <v>16.600000000000001</v>
      </c>
      <c r="I14" s="44">
        <f>IFERROR(INDEX('Data Tab - BV EPA P3'!AK$37:AK$402,MATCH(1,INDEX(('Data Tab - BV EPA P3'!$C$37:$C$402=$B14)*('Data Tab - BV EPA P3'!AK$37:AK$402&lt;&gt;""),0),0)),"")</f>
        <v>4</v>
      </c>
      <c r="J14" s="78" t="str">
        <f>IFERROR(INDEX('Data Tab - BV EPA P3'!AB$37:AB$402,MATCH(1,INDEX(('Data Tab - BV EPA P3'!$C$37:$C$402=$B14)*('Data Tab - BV EPA P3'!AB$37:AB$402&lt;&gt;""),0),0)),"")</f>
        <v>&lt;1</v>
      </c>
      <c r="K14" s="261" t="str">
        <f t="array" ref="K14">IFERROR(INDEX('Data Tab - BV Effluent Quality'!R$37:R$2000,MATCH(1,INDEX((TRUNC('Data Tab - BV Effluent Quality'!$C$37:$C$2000,0)=$B14)*('Data Tab - BV Effluent Quality'!R$37:R$2000&lt;&gt;""),0),0)),"")</f>
        <v/>
      </c>
    </row>
    <row r="15" spans="2:11" x14ac:dyDescent="0.2">
      <c r="B15" s="190">
        <f t="array" ref="B15">IFERROR(INDEX('BV Intermediate'!$C$8:$C$103,MATCH(0,COUNTIF($B$12:B14,'BV Intermediate'!$C$8:$C$103&amp;""),0)),"")</f>
        <v>44986</v>
      </c>
      <c r="C15" s="26">
        <f>IFERROR(INDEX('Data Tab - BV EPA P3'!AA$37:AA$402,MATCH(1,INDEX(('Data Tab - BV EPA P3'!$C$37:$C$402=$B15)*('Data Tab - BV EPA P3'!AA$37:AA$402&lt;&gt;""),0),0)),"")</f>
        <v>5</v>
      </c>
      <c r="D15" s="44">
        <f>IFERROR('BV Intermediate'!L10-0.1*'BV Intermediate'!M10,"")</f>
        <v>1.95</v>
      </c>
      <c r="E15" s="26" t="str">
        <f>IFERROR(INDEX('Data Tab - BV EPA P3'!AF$37:AF$402,MATCH(1,INDEX(('Data Tab - BV EPA P3'!$C$37:$C$402=$B15)*('Data Tab - BV EPA P3'!AF$37:AF$402&lt;&gt;""),0),0)),"")</f>
        <v>&lt;2</v>
      </c>
      <c r="F15" s="26">
        <f>IFERROR(INDEX('Data Tab - BV EPA P3'!AC$37:AC$402,MATCH(1,INDEX(('Data Tab - BV EPA P3'!$C$37:$C$402=$B15)*('Data Tab - BV EPA P3'!AC$37:AC$402&lt;&gt;""),0),0)),"")</f>
        <v>13</v>
      </c>
      <c r="G15" s="44">
        <f>IFERROR(INDEX('Data Tab - BV EPA P3'!AJ$37:AJ$402,MATCH(1,INDEX(('Data Tab - BV EPA P3'!$C$37:$C$402=$B15)*('Data Tab - BV EPA P3'!AJ$37:AJ$402&lt;&gt;""),0),0)),"")</f>
        <v>1.34</v>
      </c>
      <c r="H15" s="44">
        <f>IFERROR(INDEX('Data Tab - BV EPA P3'!AI$37:AI$402,MATCH(1,INDEX(('Data Tab - BV EPA P3'!$C$37:$C$402=$B15)*('Data Tab - BV EPA P3'!AI$37:AI$402&lt;&gt;""),0),0)),"")</f>
        <v>29.3</v>
      </c>
      <c r="I15" s="44">
        <f>IFERROR(INDEX('Data Tab - BV EPA P3'!AK$37:AK$402,MATCH(1,INDEX(('Data Tab - BV EPA P3'!$C$37:$C$402=$B15)*('Data Tab - BV EPA P3'!AK$37:AK$402&lt;&gt;""),0),0)),"")</f>
        <v>2</v>
      </c>
      <c r="J15" s="78" t="str">
        <f>IFERROR(INDEX('Data Tab - BV EPA P3'!AB$37:AB$402,MATCH(1,INDEX(('Data Tab - BV EPA P3'!$C$37:$C$402=$B15)*('Data Tab - BV EPA P3'!AB$37:AB$402&lt;&gt;""),0),0)),"")</f>
        <v>&lt;1</v>
      </c>
      <c r="K15" s="261" t="str">
        <f t="array" ref="K15">IFERROR(INDEX('Data Tab - BV Effluent Quality'!R$37:R$2000,MATCH(1,INDEX((TRUNC('Data Tab - BV Effluent Quality'!$C$37:$C$2000,0)=$B15)*('Data Tab - BV Effluent Quality'!R$37:R$2000&lt;&gt;""),0),0)),"")</f>
        <v/>
      </c>
    </row>
    <row r="16" spans="2:11" x14ac:dyDescent="0.2">
      <c r="B16" s="190">
        <f t="array" ref="B16">IFERROR(INDEX('BV Intermediate'!$C$8:$C$103,MATCH(0,COUNTIF($B$12:B15,'BV Intermediate'!$C$8:$C$103&amp;""),0)),"")</f>
        <v>45014</v>
      </c>
      <c r="C16" s="26">
        <f>IFERROR(INDEX('Data Tab - BV EPA P3'!AA$37:AA$402,MATCH(1,INDEX(('Data Tab - BV EPA P3'!$C$37:$C$402=$B16)*('Data Tab - BV EPA P3'!AA$37:AA$402&lt;&gt;""),0),0)),"")</f>
        <v>4</v>
      </c>
      <c r="D16" s="44">
        <f>IFERROR('BV Intermediate'!L11-0.1*'BV Intermediate'!M11,"")</f>
        <v>0.95</v>
      </c>
      <c r="E16" s="26" t="str">
        <f>IFERROR(INDEX('Data Tab - BV EPA P3'!AF$37:AF$402,MATCH(1,INDEX(('Data Tab - BV EPA P3'!$C$37:$C$402=$B16)*('Data Tab - BV EPA P3'!AF$37:AF$402&lt;&gt;""),0),0)),"")</f>
        <v>&lt;2</v>
      </c>
      <c r="F16" s="26">
        <f>IFERROR(INDEX('Data Tab - BV EPA P3'!AC$37:AC$402,MATCH(1,INDEX(('Data Tab - BV EPA P3'!$C$37:$C$402=$B16)*('Data Tab - BV EPA P3'!AC$37:AC$402&lt;&gt;""),0),0)),"")</f>
        <v>4</v>
      </c>
      <c r="G16" s="44">
        <f>IFERROR(INDEX('Data Tab - BV EPA P3'!AJ$37:AJ$402,MATCH(1,INDEX(('Data Tab - BV EPA P3'!$C$37:$C$402=$B16)*('Data Tab - BV EPA P3'!AJ$37:AJ$402&lt;&gt;""),0),0)),"")</f>
        <v>0.1</v>
      </c>
      <c r="H16" s="44">
        <f>IFERROR(INDEX('Data Tab - BV EPA P3'!AI$37:AI$402,MATCH(1,INDEX(('Data Tab - BV EPA P3'!$C$37:$C$402=$B16)*('Data Tab - BV EPA P3'!AI$37:AI$402&lt;&gt;""),0),0)),"")</f>
        <v>9.39</v>
      </c>
      <c r="I16" s="44" t="str">
        <f>IFERROR(INDEX('Data Tab - BV EPA P3'!AK$37:AK$402,MATCH(1,INDEX(('Data Tab - BV EPA P3'!$C$37:$C$402=$B16)*('Data Tab - BV EPA P3'!AK$37:AK$402&lt;&gt;""),0),0)),"")</f>
        <v>&lt;2</v>
      </c>
      <c r="J16" s="78" t="str">
        <f>IFERROR(INDEX('Data Tab - BV EPA P3'!AB$37:AB$402,MATCH(1,INDEX(('Data Tab - BV EPA P3'!$C$37:$C$402=$B16)*('Data Tab - BV EPA P3'!AB$37:AB$402&lt;&gt;""),0),0)),"")</f>
        <v>&lt;1</v>
      </c>
      <c r="K16" s="261" t="str">
        <f t="array" ref="K16">IFERROR(INDEX('Data Tab - BV Effluent Quality'!R$37:R$2000,MATCH(1,INDEX((TRUNC('Data Tab - BV Effluent Quality'!$C$37:$C$2000,0)=$B16)*('Data Tab - BV Effluent Quality'!R$37:R$2000&lt;&gt;""),0),0)),"")</f>
        <v/>
      </c>
    </row>
    <row r="17" spans="2:11" x14ac:dyDescent="0.2">
      <c r="B17" s="190">
        <f t="array" ref="B17">IFERROR(INDEX('BV Intermediate'!$C$8:$C$103,MATCH(0,COUNTIF($B$12:B16,'BV Intermediate'!$C$8:$C$103&amp;""),0)),"")</f>
        <v>45042.333333333328</v>
      </c>
      <c r="C17" s="26">
        <f>IFERROR(INDEX('Data Tab - BV EPA P3'!AA$37:AA$402,MATCH(1,INDEX(('Data Tab - BV EPA P3'!$C$37:$C$402=$B17)*('Data Tab - BV EPA P3'!AA$37:AA$402&lt;&gt;""),0),0)),"")</f>
        <v>4</v>
      </c>
      <c r="D17" s="44">
        <f>IFERROR('BV Intermediate'!L12-0.1*'BV Intermediate'!M12,"")</f>
        <v>4.9000000000000004</v>
      </c>
      <c r="E17" s="26" t="str">
        <f>IFERROR(INDEX('Data Tab - BV EPA P3'!AF$37:AF$402,MATCH(1,INDEX(('Data Tab - BV EPA P3'!$C$37:$C$402=$B17)*('Data Tab - BV EPA P3'!AF$37:AF$402&lt;&gt;""),0),0)),"")</f>
        <v>&lt;2</v>
      </c>
      <c r="F17" s="26">
        <f>IFERROR(INDEX('Data Tab - BV EPA P3'!AC$37:AC$402,MATCH(1,INDEX(('Data Tab - BV EPA P3'!$C$37:$C$402=$B17)*('Data Tab - BV EPA P3'!AC$37:AC$402&lt;&gt;""),0),0)),"")</f>
        <v>30</v>
      </c>
      <c r="G17" s="44">
        <f>IFERROR(INDEX('Data Tab - BV EPA P3'!AJ$37:AJ$402,MATCH(1,INDEX(('Data Tab - BV EPA P3'!$C$37:$C$402=$B17)*('Data Tab - BV EPA P3'!AJ$37:AJ$402&lt;&gt;""),0),0)),"")</f>
        <v>0.89</v>
      </c>
      <c r="H17" s="44">
        <f>IFERROR(INDEX('Data Tab - BV EPA P3'!AI$37:AI$402,MATCH(1,INDEX(('Data Tab - BV EPA P3'!$C$37:$C$402=$B17)*('Data Tab - BV EPA P3'!AI$37:AI$402&lt;&gt;""),0),0)),"")</f>
        <v>24.1</v>
      </c>
      <c r="I17" s="44">
        <f>IFERROR(INDEX('Data Tab - BV EPA P3'!AK$37:AK$402,MATCH(1,INDEX(('Data Tab - BV EPA P3'!$C$37:$C$402=$B17)*('Data Tab - BV EPA P3'!AK$37:AK$402&lt;&gt;""),0),0)),"")</f>
        <v>5</v>
      </c>
      <c r="J17" s="78">
        <f>IFERROR(INDEX('Data Tab - BV EPA P3'!AB$37:AB$402,MATCH(1,INDEX(('Data Tab - BV EPA P3'!$C$37:$C$402=$B17)*('Data Tab - BV EPA P3'!AB$37:AB$402&lt;&gt;""),0),0)),"")</f>
        <v>1</v>
      </c>
      <c r="K17" s="261" t="str">
        <f t="array" ref="K17">IFERROR(INDEX('Data Tab - BV Effluent Quality'!R$37:R$2000,MATCH(1,INDEX((TRUNC('Data Tab - BV Effluent Quality'!$C$37:$C$2000,0)=$B17)*('Data Tab - BV Effluent Quality'!R$37:R$2000&lt;&gt;""),0),0)),"")</f>
        <v/>
      </c>
    </row>
    <row r="18" spans="2:11" x14ac:dyDescent="0.2">
      <c r="B18" s="190">
        <f t="array" ref="B18">IFERROR(INDEX('BV Intermediate'!$C$8:$C$103,MATCH(0,COUNTIF($B$12:B17,'BV Intermediate'!$C$8:$C$103&amp;""),0)),"")</f>
        <v>45070.333333333328</v>
      </c>
      <c r="C18" s="26">
        <f>IFERROR(INDEX('Data Tab - BV EPA P3'!AA$37:AA$402,MATCH(1,INDEX(('Data Tab - BV EPA P3'!$C$37:$C$402=$B18)*('Data Tab - BV EPA P3'!AA$37:AA$402&lt;&gt;""),0),0)),"")</f>
        <v>7</v>
      </c>
      <c r="D18" s="44">
        <f>IFERROR('BV Intermediate'!L13-0.1*'BV Intermediate'!M13,"")</f>
        <v>5.95</v>
      </c>
      <c r="E18" s="26" t="str">
        <f>IFERROR(INDEX('Data Tab - BV EPA P3'!AF$37:AF$402,MATCH(1,INDEX(('Data Tab - BV EPA P3'!$C$37:$C$402=$B18)*('Data Tab - BV EPA P3'!AF$37:AF$402&lt;&gt;""),0),0)),"")</f>
        <v>&lt;2</v>
      </c>
      <c r="F18" s="26">
        <f>IFERROR(INDEX('Data Tab - BV EPA P3'!AC$37:AC$402,MATCH(1,INDEX(('Data Tab - BV EPA P3'!$C$37:$C$402=$B18)*('Data Tab - BV EPA P3'!AC$37:AC$402&lt;&gt;""),0),0)),"")</f>
        <v>40</v>
      </c>
      <c r="G18" s="44">
        <f>IFERROR(INDEX('Data Tab - BV EPA P3'!AJ$37:AJ$402,MATCH(1,INDEX(('Data Tab - BV EPA P3'!$C$37:$C$402=$B18)*('Data Tab - BV EPA P3'!AJ$37:AJ$402&lt;&gt;""),0),0)),"")</f>
        <v>1.89</v>
      </c>
      <c r="H18" s="44">
        <f>IFERROR(INDEX('Data Tab - BV EPA P3'!AI$37:AI$402,MATCH(1,INDEX(('Data Tab - BV EPA P3'!$C$37:$C$402=$B18)*('Data Tab - BV EPA P3'!AI$37:AI$402&lt;&gt;""),0),0)),"")</f>
        <v>31</v>
      </c>
      <c r="I18" s="44">
        <f>IFERROR(INDEX('Data Tab - BV EPA P3'!AK$37:AK$402,MATCH(1,INDEX(('Data Tab - BV EPA P3'!$C$37:$C$402=$B18)*('Data Tab - BV EPA P3'!AK$37:AK$402&lt;&gt;""),0),0)),"")</f>
        <v>6</v>
      </c>
      <c r="J18" s="78" t="str">
        <f>IFERROR(INDEX('Data Tab - BV EPA P3'!AB$37:AB$402,MATCH(1,INDEX(('Data Tab - BV EPA P3'!$C$37:$C$402=$B18)*('Data Tab - BV EPA P3'!AB$37:AB$402&lt;&gt;""),0),0)),"")</f>
        <v>&lt;1</v>
      </c>
      <c r="K18" s="261" t="str">
        <f t="array" ref="K18">IFERROR(INDEX('Data Tab - BV Effluent Quality'!R$37:R$2000,MATCH(1,INDEX((TRUNC('Data Tab - BV Effluent Quality'!$C$37:$C$2000,0)=$B18)*('Data Tab - BV Effluent Quality'!R$37:R$2000&lt;&gt;""),0),0)),"")</f>
        <v/>
      </c>
    </row>
    <row r="19" spans="2:11" x14ac:dyDescent="0.2">
      <c r="B19" s="190">
        <f t="array" ref="B19">IFERROR(INDEX('BV Intermediate'!$C$8:$C$103,MATCH(0,COUNTIF($B$12:B18,'BV Intermediate'!$C$8:$C$103&amp;""),0)),"")</f>
        <v>45098.333333333328</v>
      </c>
      <c r="C19" s="26">
        <f>IFERROR(INDEX('Data Tab - BV EPA P3'!AA$37:AA$402,MATCH(1,INDEX(('Data Tab - BV EPA P3'!$C$37:$C$402=$B19)*('Data Tab - BV EPA P3'!AA$37:AA$402&lt;&gt;""),0),0)),"")</f>
        <v>6</v>
      </c>
      <c r="D19" s="26">
        <f>IFERROR('BV Intermediate'!L14-0.1*'BV Intermediate'!M14,"")</f>
        <v>7.95</v>
      </c>
      <c r="E19" s="26" t="str">
        <f>IFERROR(INDEX('Data Tab - BV EPA P3'!AF$37:AF$402,MATCH(1,INDEX(('Data Tab - BV EPA P3'!$C$37:$C$402=$B19)*('Data Tab - BV EPA P3'!AF$37:AF$402&lt;&gt;""),0),0)),"")</f>
        <v>&lt;2</v>
      </c>
      <c r="F19" s="26">
        <f>IFERROR(INDEX('Data Tab - BV EPA P3'!AC$37:AC$402,MATCH(1,INDEX(('Data Tab - BV EPA P3'!$C$37:$C$402=$B19)*('Data Tab - BV EPA P3'!AC$37:AC$402&lt;&gt;""),0),0)),"")</f>
        <v>70</v>
      </c>
      <c r="G19" s="44">
        <f>IFERROR(INDEX('Data Tab - BV EPA P3'!AJ$37:AJ$402,MATCH(1,INDEX(('Data Tab - BV EPA P3'!$C$37:$C$402=$B19)*('Data Tab - BV EPA P3'!AJ$37:AJ$402&lt;&gt;""),0),0)),"")</f>
        <v>2.2599999999999998</v>
      </c>
      <c r="H19" s="44">
        <f>IFERROR(INDEX('Data Tab - BV EPA P3'!AI$37:AI$402,MATCH(1,INDEX(('Data Tab - BV EPA P3'!$C$37:$C$402=$B19)*('Data Tab - BV EPA P3'!AI$37:AI$402&lt;&gt;""),0),0)),"")</f>
        <v>33.299999999999997</v>
      </c>
      <c r="I19" s="26">
        <f>IFERROR(INDEX('Data Tab - BV EPA P3'!AK$37:AK$402,MATCH(1,INDEX(('Data Tab - BV EPA P3'!$C$37:$C$402=$B19)*('Data Tab - BV EPA P3'!AK$37:AK$402&lt;&gt;""),0),0)),"")</f>
        <v>8</v>
      </c>
      <c r="J19" s="78" t="str">
        <f>IFERROR(INDEX('Data Tab - BV EPA P3'!AB$37:AB$402,MATCH(1,INDEX(('Data Tab - BV EPA P3'!$C$37:$C$402=$B19)*('Data Tab - BV EPA P3'!AB$37:AB$402&lt;&gt;""),0),0)),"")</f>
        <v>&lt;1</v>
      </c>
      <c r="K19" s="261" t="str">
        <f t="array" ref="K19">IFERROR(INDEX('Data Tab - BV Effluent Quality'!R$37:R$2000,MATCH(1,INDEX((TRUNC('Data Tab - BV Effluent Quality'!$C$37:$C$2000,0)=$B19)*('Data Tab - BV Effluent Quality'!R$37:R$2000&lt;&gt;""),0),0)),"")</f>
        <v/>
      </c>
    </row>
    <row r="20" spans="2:11" x14ac:dyDescent="0.2">
      <c r="B20" s="190">
        <f t="array" ref="B20">IFERROR(INDEX('BV Intermediate'!$C$8:$C$103,MATCH(0,COUNTIF($B$12:B19,'BV Intermediate'!$C$8:$C$103&amp;""),0)),"")</f>
        <v>45126.333333333328</v>
      </c>
      <c r="C20" s="26">
        <f>IFERROR(INDEX('Data Tab - BV EPA P3'!AA$37:AA$402,MATCH(1,INDEX(('Data Tab - BV EPA P3'!$C$37:$C$402=$B20)*('Data Tab - BV EPA P3'!AA$37:AA$402&lt;&gt;""),0),0)),"")</f>
        <v>8</v>
      </c>
      <c r="D20" s="26">
        <f>IFERROR('BV Intermediate'!L15-0.1*'BV Intermediate'!M15,"")</f>
        <v>13.95</v>
      </c>
      <c r="E20" s="26" t="str">
        <f>IFERROR(INDEX('Data Tab - BV EPA P3'!AF$37:AF$402,MATCH(1,INDEX(('Data Tab - BV EPA P3'!$C$37:$C$402=$B20)*('Data Tab - BV EPA P3'!AF$37:AF$402&lt;&gt;""),0),0)),"")</f>
        <v>&lt;2</v>
      </c>
      <c r="F20" s="26">
        <f>IFERROR(INDEX('Data Tab - BV EPA P3'!AC$37:AC$402,MATCH(1,INDEX(('Data Tab - BV EPA P3'!$C$37:$C$402=$B20)*('Data Tab - BV EPA P3'!AC$37:AC$402&lt;&gt;""),0),0)),"")</f>
        <v>55</v>
      </c>
      <c r="G20" s="44">
        <f>IFERROR(INDEX('Data Tab - BV EPA P3'!AJ$37:AJ$402,MATCH(1,INDEX(('Data Tab - BV EPA P3'!$C$37:$C$402=$B20)*('Data Tab - BV EPA P3'!AJ$37:AJ$402&lt;&gt;""),0),0)),"")</f>
        <v>3.07</v>
      </c>
      <c r="H20" s="44">
        <f>IFERROR(INDEX('Data Tab - BV EPA P3'!AI$37:AI$402,MATCH(1,INDEX(('Data Tab - BV EPA P3'!$C$37:$C$402=$B20)*('Data Tab - BV EPA P3'!AI$37:AI$402&lt;&gt;""),0),0)),"")</f>
        <v>39.6</v>
      </c>
      <c r="I20" s="26">
        <f>IFERROR(INDEX('Data Tab - BV EPA P3'!AK$37:AK$402,MATCH(1,INDEX(('Data Tab - BV EPA P3'!$C$37:$C$402=$B20)*('Data Tab - BV EPA P3'!AK$37:AK$402&lt;&gt;""),0),0)),"")</f>
        <v>14</v>
      </c>
      <c r="J20" s="78" t="str">
        <f>IFERROR(INDEX('Data Tab - BV EPA P3'!AB$37:AB$402,MATCH(1,INDEX(('Data Tab - BV EPA P3'!$C$37:$C$402=$B20)*('Data Tab - BV EPA P3'!AB$37:AB$402&lt;&gt;""),0),0)),"")</f>
        <v>&lt;1</v>
      </c>
      <c r="K20" s="261" t="str">
        <f t="array" ref="K20">IFERROR(INDEX('Data Tab - BV Effluent Quality'!R$37:R$2000,MATCH(1,INDEX((TRUNC('Data Tab - BV Effluent Quality'!$C$37:$C$2000,0)=$B20)*('Data Tab - BV Effluent Quality'!R$37:R$2000&lt;&gt;""),0),0)),"")</f>
        <v/>
      </c>
    </row>
    <row r="21" spans="2:11" x14ac:dyDescent="0.2">
      <c r="B21" s="190">
        <f t="array" ref="B21">IFERROR(INDEX('BV Intermediate'!$C$8:$C$103,MATCH(0,COUNTIF($B$12:B20,'BV Intermediate'!$C$8:$C$103&amp;""),0)),"")</f>
        <v>45154.333333333328</v>
      </c>
      <c r="C21" s="26">
        <f>IFERROR(INDEX('Data Tab - BV EPA P3'!AA$37:AA$402,MATCH(1,INDEX(('Data Tab - BV EPA P3'!$C$37:$C$402=$B21)*('Data Tab - BV EPA P3'!AA$37:AA$402&lt;&gt;""),0),0)),"")</f>
        <v>17</v>
      </c>
      <c r="D21" s="26">
        <f>IFERROR('BV Intermediate'!L16-0.1*'BV Intermediate'!M16,"")</f>
        <v>12.95</v>
      </c>
      <c r="E21" s="26" t="str">
        <f>IFERROR(INDEX('Data Tab - BV EPA P3'!AF$37:AF$402,MATCH(1,INDEX(('Data Tab - BV EPA P3'!$C$37:$C$402=$B21)*('Data Tab - BV EPA P3'!AF$37:AF$402&lt;&gt;""),0),0)),"")</f>
        <v>&lt;2</v>
      </c>
      <c r="F21" s="26">
        <f>IFERROR(INDEX('Data Tab - BV EPA P3'!AC$37:AC$402,MATCH(1,INDEX(('Data Tab - BV EPA P3'!$C$37:$C$402=$B21)*('Data Tab - BV EPA P3'!AC$37:AC$402&lt;&gt;""),0),0)),"")</f>
        <v>145</v>
      </c>
      <c r="G21" s="44">
        <f>IFERROR(INDEX('Data Tab - BV EPA P3'!AJ$37:AJ$402,MATCH(1,INDEX(('Data Tab - BV EPA P3'!$C$37:$C$402=$B21)*('Data Tab - BV EPA P3'!AJ$37:AJ$402&lt;&gt;""),0),0)),"")</f>
        <v>2.65</v>
      </c>
      <c r="H21" s="44">
        <f>IFERROR(INDEX('Data Tab - BV EPA P3'!AI$37:AI$402,MATCH(1,INDEX(('Data Tab - BV EPA P3'!$C$37:$C$402=$B21)*('Data Tab - BV EPA P3'!AI$37:AI$402&lt;&gt;""),0),0)),"")</f>
        <v>46.1</v>
      </c>
      <c r="I21" s="26">
        <f>IFERROR(INDEX('Data Tab - BV EPA P3'!AK$37:AK$402,MATCH(1,INDEX(('Data Tab - BV EPA P3'!$C$37:$C$402=$B21)*('Data Tab - BV EPA P3'!AK$37:AK$402&lt;&gt;""),0),0)),"")</f>
        <v>13</v>
      </c>
      <c r="J21" s="78" t="str">
        <f>IFERROR(INDEX('Data Tab - BV EPA P3'!AB$37:AB$402,MATCH(1,INDEX(('Data Tab - BV EPA P3'!$C$37:$C$402=$B21)*('Data Tab - BV EPA P3'!AB$37:AB$402&lt;&gt;""),0),0)),"")</f>
        <v>&lt;1</v>
      </c>
      <c r="K21" s="261" t="str">
        <f t="array" ref="K21">IFERROR(INDEX('Data Tab - BV Effluent Quality'!R$37:R$2000,MATCH(1,INDEX((TRUNC('Data Tab - BV Effluent Quality'!$C$37:$C$2000,0)=$B21)*('Data Tab - BV Effluent Quality'!R$37:R$2000&lt;&gt;""),0),0)),"")</f>
        <v/>
      </c>
    </row>
    <row r="22" spans="2:11" x14ac:dyDescent="0.2">
      <c r="B22" s="190">
        <f t="array" ref="B22">IFERROR(INDEX('BV Intermediate'!$C$8:$C$103,MATCH(0,COUNTIF($B$12:B21,'BV Intermediate'!$C$8:$C$103&amp;""),0)),"")</f>
        <v>45182.333333333328</v>
      </c>
      <c r="C22" s="26">
        <f>IFERROR(INDEX('Data Tab - BV EPA P3'!AA$37:AA$402,MATCH(1,INDEX(('Data Tab - BV EPA P3'!$C$37:$C$402=$B22)*('Data Tab - BV EPA P3'!AA$37:AA$402&lt;&gt;""),0),0)),"")</f>
        <v>7</v>
      </c>
      <c r="D22" s="26">
        <f>IFERROR('BV Intermediate'!L17-0.1*'BV Intermediate'!M17,"")</f>
        <v>6.95</v>
      </c>
      <c r="E22" s="26" t="str">
        <f>IFERROR(INDEX('Data Tab - BV EPA P3'!AF$37:AF$402,MATCH(1,INDEX(('Data Tab - BV EPA P3'!$C$37:$C$402=$B22)*('Data Tab - BV EPA P3'!AF$37:AF$402&lt;&gt;""),0),0)),"")</f>
        <v>&lt;2</v>
      </c>
      <c r="F22" s="26">
        <f>IFERROR(INDEX('Data Tab - BV EPA P3'!AC$37:AC$402,MATCH(1,INDEX(('Data Tab - BV EPA P3'!$C$37:$C$402=$B22)*('Data Tab - BV EPA P3'!AC$37:AC$402&lt;&gt;""),0),0)),"")</f>
        <v>150</v>
      </c>
      <c r="G22" s="44">
        <f>IFERROR(INDEX('Data Tab - BV EPA P3'!AJ$37:AJ$402,MATCH(1,INDEX(('Data Tab - BV EPA P3'!$C$37:$C$402=$B22)*('Data Tab - BV EPA P3'!AJ$37:AJ$402&lt;&gt;""),0),0)),"")</f>
        <v>2.61</v>
      </c>
      <c r="H22" s="44">
        <f>IFERROR(INDEX('Data Tab - BV EPA P3'!AI$37:AI$402,MATCH(1,INDEX(('Data Tab - BV EPA P3'!$C$37:$C$402=$B22)*('Data Tab - BV EPA P3'!AI$37:AI$402&lt;&gt;""),0),0)),"")</f>
        <v>36.700000000000003</v>
      </c>
      <c r="I22" s="26">
        <f>IFERROR(INDEX('Data Tab - BV EPA P3'!AK$37:AK$402,MATCH(1,INDEX(('Data Tab - BV EPA P3'!$C$37:$C$402=$B22)*('Data Tab - BV EPA P3'!AK$37:AK$402&lt;&gt;""),0),0)),"")</f>
        <v>7</v>
      </c>
      <c r="J22" s="78" t="str">
        <f>IFERROR(INDEX('Data Tab - BV EPA P3'!AB$37:AB$402,MATCH(1,INDEX(('Data Tab - BV EPA P3'!$C$37:$C$402=$B22)*('Data Tab - BV EPA P3'!AB$37:AB$402&lt;&gt;""),0),0)),"")</f>
        <v>&lt;1</v>
      </c>
      <c r="K22" s="261" t="str">
        <f t="array" ref="K22">IFERROR(INDEX('Data Tab - BV Effluent Quality'!R$37:R$2000,MATCH(1,INDEX((TRUNC('Data Tab - BV Effluent Quality'!$C$37:$C$2000,0)=$B22)*('Data Tab - BV Effluent Quality'!R$37:R$2000&lt;&gt;""),0),0)),"")</f>
        <v/>
      </c>
    </row>
    <row r="23" spans="2:11" x14ac:dyDescent="0.2">
      <c r="B23" s="190">
        <f t="array" ref="B23">IFERROR(INDEX('BV Intermediate'!$C$8:$C$103,MATCH(0,COUNTIF($B$12:B22,'BV Intermediate'!$C$8:$C$103&amp;""),0)),"")</f>
        <v>45210.375</v>
      </c>
      <c r="C23" s="26">
        <f>IFERROR(INDEX('Data Tab - BV EPA P3'!AA$37:AA$402,MATCH(1,INDEX(('Data Tab - BV EPA P3'!$C$37:$C$402=$B23)*('Data Tab - BV EPA P3'!AA$37:AA$402&lt;&gt;""),0),0)),"")</f>
        <v>7</v>
      </c>
      <c r="D23" s="26">
        <f>IFERROR('BV Intermediate'!L18-0.1*'BV Intermediate'!M18,"")</f>
        <v>11.95</v>
      </c>
      <c r="E23" s="26">
        <f>IFERROR(INDEX('Data Tab - BV EPA P3'!AF$37:AF$402,MATCH(1,INDEX(('Data Tab - BV EPA P3'!$C$37:$C$402=$B23)*('Data Tab - BV EPA P3'!AF$37:AF$402&lt;&gt;""),0),0)),"")</f>
        <v>2</v>
      </c>
      <c r="F23" s="26">
        <f>IFERROR(INDEX('Data Tab - BV EPA P3'!AC$37:AC$402,MATCH(1,INDEX(('Data Tab - BV EPA P3'!$C$37:$C$402=$B23)*('Data Tab - BV EPA P3'!AC$37:AC$402&lt;&gt;""),0),0)),"")</f>
        <v>55</v>
      </c>
      <c r="G23" s="44">
        <f>IFERROR(INDEX('Data Tab - BV EPA P3'!AJ$37:AJ$402,MATCH(1,INDEX(('Data Tab - BV EPA P3'!$C$37:$C$402=$B23)*('Data Tab - BV EPA P3'!AJ$37:AJ$402&lt;&gt;""),0),0)),"")</f>
        <v>3.28</v>
      </c>
      <c r="H23" s="44">
        <f>IFERROR(INDEX('Data Tab - BV EPA P3'!AI$37:AI$402,MATCH(1,INDEX(('Data Tab - BV EPA P3'!$C$37:$C$402=$B23)*('Data Tab - BV EPA P3'!AI$37:AI$402&lt;&gt;""),0),0)),"")</f>
        <v>40.6</v>
      </c>
      <c r="I23" s="26">
        <f>IFERROR(INDEX('Data Tab - BV EPA P3'!AK$37:AK$402,MATCH(1,INDEX(('Data Tab - BV EPA P3'!$C$37:$C$402=$B23)*('Data Tab - BV EPA P3'!AK$37:AK$402&lt;&gt;""),0),0)),"")</f>
        <v>12</v>
      </c>
      <c r="J23" s="78" t="str">
        <f>IFERROR(INDEX('Data Tab - BV EPA P3'!AB$37:AB$402,MATCH(1,INDEX(('Data Tab - BV EPA P3'!$C$37:$C$402=$B23)*('Data Tab - BV EPA P3'!AB$37:AB$402&lt;&gt;""),0),0)),"")</f>
        <v>&lt;1</v>
      </c>
      <c r="K23" s="261" t="str">
        <f t="array" ref="K23">IFERROR(INDEX('Data Tab - BV Effluent Quality'!R$37:R$2000,MATCH(1,INDEX((TRUNC('Data Tab - BV Effluent Quality'!$C$37:$C$2000,0)=$B23)*('Data Tab - BV Effluent Quality'!R$37:R$2000&lt;&gt;""),0),0)),"")</f>
        <v/>
      </c>
    </row>
    <row r="24" spans="2:11" x14ac:dyDescent="0.2">
      <c r="B24" s="190">
        <f t="array" ref="B24">IFERROR(INDEX('BV Intermediate'!$C$8:$C$103,MATCH(0,COUNTIF($B$12:B23,'BV Intermediate'!$C$8:$C$103&amp;""),0)),"")</f>
        <v>45238</v>
      </c>
      <c r="C24" s="26">
        <f>IFERROR(INDEX('Data Tab - BV EPA P3'!AA$37:AA$402,MATCH(1,INDEX(('Data Tab - BV EPA P3'!$C$37:$C$402=$B24)*('Data Tab - BV EPA P3'!AA$37:AA$402&lt;&gt;""),0),0)),"")</f>
        <v>2</v>
      </c>
      <c r="D24" s="26">
        <f>IFERROR('BV Intermediate'!L19-0.1*'BV Intermediate'!M19,"")</f>
        <v>4.95</v>
      </c>
      <c r="E24" s="26" t="str">
        <f>IFERROR(INDEX('Data Tab - BV EPA P3'!AF$37:AF$402,MATCH(1,INDEX(('Data Tab - BV EPA P3'!$C$37:$C$402=$B24)*('Data Tab - BV EPA P3'!AF$37:AF$402&lt;&gt;""),0),0)),"")</f>
        <v>&lt;2</v>
      </c>
      <c r="F24" s="26">
        <f>IFERROR(INDEX('Data Tab - BV EPA P3'!AC$37:AC$402,MATCH(1,INDEX(('Data Tab - BV EPA P3'!$C$37:$C$402=$B24)*('Data Tab - BV EPA P3'!AC$37:AC$402&lt;&gt;""),0),0)),"")</f>
        <v>8</v>
      </c>
      <c r="G24" s="44">
        <f>IFERROR(INDEX('Data Tab - BV EPA P3'!AJ$37:AJ$402,MATCH(1,INDEX(('Data Tab - BV EPA P3'!$C$37:$C$402=$B24)*('Data Tab - BV EPA P3'!AJ$37:AJ$402&lt;&gt;""),0),0)),"")</f>
        <v>0.13</v>
      </c>
      <c r="H24" s="44">
        <f>IFERROR(INDEX('Data Tab - BV EPA P3'!AI$37:AI$402,MATCH(1,INDEX(('Data Tab - BV EPA P3'!$C$37:$C$402=$B24)*('Data Tab - BV EPA P3'!AI$37:AI$402&lt;&gt;""),0),0)),"")</f>
        <v>22.5</v>
      </c>
      <c r="I24" s="26">
        <f>IFERROR(INDEX('Data Tab - BV EPA P3'!AK$37:AK$402,MATCH(1,INDEX(('Data Tab - BV EPA P3'!$C$37:$C$402=$B24)*('Data Tab - BV EPA P3'!AK$37:AK$402&lt;&gt;""),0),0)),"")</f>
        <v>5</v>
      </c>
      <c r="J24" s="78" t="str">
        <f>IFERROR(INDEX('Data Tab - BV EPA P3'!AB$37:AB$402,MATCH(1,INDEX(('Data Tab - BV EPA P3'!$C$37:$C$402=$B24)*('Data Tab - BV EPA P3'!AB$37:AB$402&lt;&gt;""),0),0)),"")</f>
        <v>&lt;1</v>
      </c>
      <c r="K24" s="261" t="str">
        <f t="array" ref="K24">IFERROR(INDEX('Data Tab - BV Effluent Quality'!R$37:R$2000,MATCH(1,INDEX((TRUNC('Data Tab - BV Effluent Quality'!$C$37:$C$2000,0)=$B24)*('Data Tab - BV Effluent Quality'!R$37:R$2000&lt;&gt;""),0),0)),"")</f>
        <v/>
      </c>
    </row>
    <row r="25" spans="2:11" x14ac:dyDescent="0.2">
      <c r="B25" s="190" t="str">
        <f t="array" ref="B25">IFERROR(INDEX('BV Intermediate'!$C$8:$C$103,MATCH(0,COUNTIF($B$12:B24,'BV Intermediate'!$C$8:$C$103&amp;""),0)),"")</f>
        <v/>
      </c>
      <c r="C25" s="26" t="str">
        <f>IFERROR(INDEX('Data Tab - BV EPA P3'!AA$37:AA$402,MATCH(1,INDEX(('Data Tab - BV EPA P3'!$C$37:$C$402=$B25)*('Data Tab - BV EPA P3'!AA$37:AA$402&lt;&gt;""),0),0)),"")</f>
        <v/>
      </c>
      <c r="D25" s="26" t="str">
        <f>IFERROR('BV Intermediate'!L20-0.1*'BV Intermediate'!M20,"")</f>
        <v/>
      </c>
      <c r="E25" s="26" t="str">
        <f>IFERROR(INDEX('Data Tab - BV EPA P3'!AF$37:AF$402,MATCH(1,INDEX(('Data Tab - BV EPA P3'!$C$37:$C$402=$B25)*('Data Tab - BV EPA P3'!AF$37:AF$402&lt;&gt;""),0),0)),"")</f>
        <v/>
      </c>
      <c r="F25" s="26" t="str">
        <f>IFERROR(INDEX('Data Tab - BV EPA P3'!AC$37:AC$402,MATCH(1,INDEX(('Data Tab - BV EPA P3'!$C$37:$C$402=$B25)*('Data Tab - BV EPA P3'!AC$37:AC$402&lt;&gt;""),0),0)),"")</f>
        <v/>
      </c>
      <c r="G25" s="44" t="str">
        <f>IFERROR(INDEX('Data Tab - BV EPA P3'!AJ$37:AJ$402,MATCH(1,INDEX(('Data Tab - BV EPA P3'!$C$37:$C$402=$B25)*('Data Tab - BV EPA P3'!AJ$37:AJ$402&lt;&gt;""),0),0)),"")</f>
        <v/>
      </c>
      <c r="H25" s="44" t="str">
        <f>IFERROR(INDEX('Data Tab - BV EPA P3'!AI$37:AI$402,MATCH(1,INDEX(('Data Tab - BV EPA P3'!$C$37:$C$402=$B25)*('Data Tab - BV EPA P3'!AI$37:AI$402&lt;&gt;""),0),0)),"")</f>
        <v/>
      </c>
      <c r="I25" s="26" t="str">
        <f>IFERROR(INDEX('Data Tab - BV EPA P3'!AK$37:AK$402,MATCH(1,INDEX(('Data Tab - BV EPA P3'!$C$37:$C$402=$B25)*('Data Tab - BV EPA P3'!AK$37:AK$402&lt;&gt;""),0),0)),"")</f>
        <v/>
      </c>
      <c r="J25" s="78" t="str">
        <f>IFERROR(INDEX('Data Tab - BV EPA P3'!AB$37:AB$402,MATCH(1,INDEX(('Data Tab - BV EPA P3'!$C$37:$C$402=$B25)*('Data Tab - BV EPA P3'!AB$37:AB$402&lt;&gt;""),0),0)),"")</f>
        <v/>
      </c>
      <c r="K25" s="261" t="str">
        <f t="array" ref="K25">IFERROR(INDEX('Data Tab - BV Effluent Quality'!R$37:R$2000,MATCH(1,INDEX((TRUNC('Data Tab - BV Effluent Quality'!$C$37:$C$2000,0)=$B25)*('Data Tab - BV Effluent Quality'!R$37:R$2000&lt;&gt;""),0),0)),"")</f>
        <v/>
      </c>
    </row>
    <row r="26" spans="2:11" x14ac:dyDescent="0.2">
      <c r="B26" s="190" t="str">
        <f t="array" ref="B26">IFERROR(INDEX('BV Intermediate'!$C$8:$C$103,MATCH(0,COUNTIF($B$12:B25,'BV Intermediate'!$C$8:$C$103&amp;""),0)),"")</f>
        <v/>
      </c>
      <c r="C26" s="26" t="str">
        <f>IFERROR(INDEX('Data Tab - BV EPA P3'!AA$37:AA$402,MATCH(1,INDEX(('Data Tab - BV EPA P3'!$C$37:$C$402=$B26)*('Data Tab - BV EPA P3'!AA$37:AA$402&lt;&gt;""),0),0)),"")</f>
        <v/>
      </c>
      <c r="D26" s="26" t="str">
        <f>IFERROR('BV Intermediate'!L21-0.1*'BV Intermediate'!M21,"")</f>
        <v/>
      </c>
      <c r="E26" s="26" t="str">
        <f>IFERROR(INDEX('Data Tab - BV EPA P3'!AF$37:AF$402,MATCH(1,INDEX(('Data Tab - BV EPA P3'!$C$37:$C$402=$B26)*('Data Tab - BV EPA P3'!AF$37:AF$402&lt;&gt;""),0),0)),"")</f>
        <v/>
      </c>
      <c r="F26" s="26" t="str">
        <f>IFERROR(INDEX('Data Tab - BV EPA P3'!AC$37:AC$402,MATCH(1,INDEX(('Data Tab - BV EPA P3'!$C$37:$C$402=$B26)*('Data Tab - BV EPA P3'!AC$37:AC$402&lt;&gt;""),0),0)),"")</f>
        <v/>
      </c>
      <c r="G26" s="44" t="str">
        <f>IFERROR(INDEX('Data Tab - BV EPA P3'!AJ$37:AJ$402,MATCH(1,INDEX(('Data Tab - BV EPA P3'!$C$37:$C$402=$B26)*('Data Tab - BV EPA P3'!AJ$37:AJ$402&lt;&gt;""),0),0)),"")</f>
        <v/>
      </c>
      <c r="H26" s="44" t="str">
        <f>IFERROR(INDEX('Data Tab - BV EPA P3'!AI$37:AI$402,MATCH(1,INDEX(('Data Tab - BV EPA P3'!$C$37:$C$402=$B26)*('Data Tab - BV EPA P3'!AI$37:AI$402&lt;&gt;""),0),0)),"")</f>
        <v/>
      </c>
      <c r="I26" s="26" t="str">
        <f>IFERROR(INDEX('Data Tab - BV EPA P3'!AK$37:AK$402,MATCH(1,INDEX(('Data Tab - BV EPA P3'!$C$37:$C$402=$B26)*('Data Tab - BV EPA P3'!AK$37:AK$402&lt;&gt;""),0),0)),"")</f>
        <v/>
      </c>
      <c r="J26" s="78" t="str">
        <f>IFERROR(INDEX('Data Tab - BV EPA P3'!AB$37:AB$402,MATCH(1,INDEX(('Data Tab - BV EPA P3'!$C$37:$C$402=$B26)*('Data Tab - BV EPA P3'!AB$37:AB$402&lt;&gt;""),0),0)),"")</f>
        <v/>
      </c>
      <c r="K26" s="261" t="str">
        <f t="array" ref="K26">IFERROR(INDEX('Data Tab - BV Effluent Quality'!R$37:R$2000,MATCH(1,INDEX((TRUNC('Data Tab - BV Effluent Quality'!$C$37:$C$2000,0)=$B26)*('Data Tab - BV Effluent Quality'!R$37:R$2000&lt;&gt;""),0),0)),"")</f>
        <v/>
      </c>
    </row>
    <row r="27" spans="2:11" x14ac:dyDescent="0.2">
      <c r="B27" s="190" t="str">
        <f t="array" ref="B27">IFERROR(INDEX('BV Intermediate'!$C$8:$C$103,MATCH(0,COUNTIF($B$12:B26,'BV Intermediate'!$C$8:$C$103&amp;""),0)),"")</f>
        <v/>
      </c>
      <c r="C27" s="26" t="str">
        <f>IFERROR(INDEX('Data Tab - BV EPA P3'!AA$37:AA$402,MATCH(1,INDEX(('Data Tab - BV EPA P3'!$C$37:$C$402=$B27)*('Data Tab - BV EPA P3'!AA$37:AA$402&lt;&gt;""),0),0)),"")</f>
        <v/>
      </c>
      <c r="D27" s="26" t="str">
        <f>IFERROR('BV Intermediate'!L22-0.1*'BV Intermediate'!M22,"")</f>
        <v/>
      </c>
      <c r="E27" s="26" t="str">
        <f>IFERROR(INDEX('Data Tab - BV EPA P3'!AF$37:AF$402,MATCH(1,INDEX(('Data Tab - BV EPA P3'!$C$37:$C$402=$B27)*('Data Tab - BV EPA P3'!AF$37:AF$402&lt;&gt;""),0),0)),"")</f>
        <v/>
      </c>
      <c r="F27" s="26" t="str">
        <f>IFERROR(INDEX('Data Tab - BV EPA P3'!AC$37:AC$402,MATCH(1,INDEX(('Data Tab - BV EPA P3'!$C$37:$C$402=$B27)*('Data Tab - BV EPA P3'!AC$37:AC$402&lt;&gt;""),0),0)),"")</f>
        <v/>
      </c>
      <c r="G27" s="44" t="str">
        <f>IFERROR(INDEX('Data Tab - BV EPA P3'!AJ$37:AJ$402,MATCH(1,INDEX(('Data Tab - BV EPA P3'!$C$37:$C$402=$B27)*('Data Tab - BV EPA P3'!AJ$37:AJ$402&lt;&gt;""),0),0)),"")</f>
        <v/>
      </c>
      <c r="H27" s="44" t="str">
        <f>IFERROR(INDEX('Data Tab - BV EPA P3'!AI$37:AI$402,MATCH(1,INDEX(('Data Tab - BV EPA P3'!$C$37:$C$402=$B27)*('Data Tab - BV EPA P3'!AI$37:AI$402&lt;&gt;""),0),0)),"")</f>
        <v/>
      </c>
      <c r="I27" s="26" t="str">
        <f>IFERROR(INDEX('Data Tab - BV EPA P3'!AK$37:AK$402,MATCH(1,INDEX(('Data Tab - BV EPA P3'!$C$37:$C$402=$B27)*('Data Tab - BV EPA P3'!AK$37:AK$402&lt;&gt;""),0),0)),"")</f>
        <v/>
      </c>
      <c r="J27" s="78" t="str">
        <f>IFERROR(INDEX('Data Tab - BV EPA P3'!AB$37:AB$402,MATCH(1,INDEX(('Data Tab - BV EPA P3'!$C$37:$C$402=$B27)*('Data Tab - BV EPA P3'!AB$37:AB$402&lt;&gt;""),0),0)),"")</f>
        <v/>
      </c>
      <c r="K27" s="261" t="str">
        <f t="array" ref="K27">IFERROR(INDEX('Data Tab - BV Effluent Quality'!R$37:R$2000,MATCH(1,INDEX((TRUNC('Data Tab - BV Effluent Quality'!$C$37:$C$2000,0)=$B27)*('Data Tab - BV Effluent Quality'!R$37:R$2000&lt;&gt;""),0),0)),"")</f>
        <v/>
      </c>
    </row>
    <row r="28" spans="2:11" x14ac:dyDescent="0.2">
      <c r="B28" s="190" t="str">
        <f t="array" ref="B28">IFERROR(INDEX('BV Intermediate'!$C$8:$C$103,MATCH(0,COUNTIF($B$12:B27,'BV Intermediate'!$C$8:$C$103&amp;""),0)),"")</f>
        <v/>
      </c>
      <c r="C28" s="26" t="str">
        <f>IFERROR(INDEX('Data Tab - BV EPA P3'!AA$37:AA$402,MATCH(1,INDEX(('Data Tab - BV EPA P3'!$C$37:$C$402=$B28)*('Data Tab - BV EPA P3'!AA$37:AA$402&lt;&gt;""),0),0)),"")</f>
        <v/>
      </c>
      <c r="D28" s="26" t="str">
        <f>IFERROR('BV Intermediate'!L23-0.1*'BV Intermediate'!M23,"")</f>
        <v/>
      </c>
      <c r="E28" s="26" t="str">
        <f>IFERROR(INDEX('Data Tab - BV EPA P3'!AF$37:AF$402,MATCH(1,INDEX(('Data Tab - BV EPA P3'!$C$37:$C$402=$B28)*('Data Tab - BV EPA P3'!AF$37:AF$402&lt;&gt;""),0),0)),"")</f>
        <v/>
      </c>
      <c r="F28" s="26" t="str">
        <f>IFERROR(INDEX('Data Tab - BV EPA P3'!AC$37:AC$402,MATCH(1,INDEX(('Data Tab - BV EPA P3'!$C$37:$C$402=$B28)*('Data Tab - BV EPA P3'!AC$37:AC$402&lt;&gt;""),0),0)),"")</f>
        <v/>
      </c>
      <c r="G28" s="44" t="str">
        <f>IFERROR(INDEX('Data Tab - BV EPA P3'!AJ$37:AJ$402,MATCH(1,INDEX(('Data Tab - BV EPA P3'!$C$37:$C$402=$B28)*('Data Tab - BV EPA P3'!AJ$37:AJ$402&lt;&gt;""),0),0)),"")</f>
        <v/>
      </c>
      <c r="H28" s="44" t="str">
        <f>IFERROR(INDEX('Data Tab - BV EPA P3'!AI$37:AI$402,MATCH(1,INDEX(('Data Tab - BV EPA P3'!$C$37:$C$402=$B28)*('Data Tab - BV EPA P3'!AI$37:AI$402&lt;&gt;""),0),0)),"")</f>
        <v/>
      </c>
      <c r="I28" s="26" t="str">
        <f>IFERROR(INDEX('Data Tab - BV EPA P3'!AK$37:AK$402,MATCH(1,INDEX(('Data Tab - BV EPA P3'!$C$37:$C$402=$B28)*('Data Tab - BV EPA P3'!AK$37:AK$402&lt;&gt;""),0),0)),"")</f>
        <v/>
      </c>
      <c r="J28" s="78" t="str">
        <f>IFERROR(INDEX('Data Tab - BV EPA P3'!AB$37:AB$402,MATCH(1,INDEX(('Data Tab - BV EPA P3'!$C$37:$C$402=$B28)*('Data Tab - BV EPA P3'!AB$37:AB$402&lt;&gt;""),0),0)),"")</f>
        <v/>
      </c>
      <c r="K28" s="261" t="str">
        <f t="array" ref="K28">IFERROR(INDEX('Data Tab - BV Effluent Quality'!R$37:R$2000,MATCH(1,INDEX((TRUNC('Data Tab - BV Effluent Quality'!$C$37:$C$2000,0)=$B28)*('Data Tab - BV Effluent Quality'!R$37:R$2000&lt;&gt;""),0),0)),"")</f>
        <v/>
      </c>
    </row>
    <row r="29" spans="2:11" x14ac:dyDescent="0.2">
      <c r="B29" s="190" t="str">
        <f t="array" ref="B29">IFERROR(INDEX('BV Intermediate'!$C$8:$C$103,MATCH(0,COUNTIF($B$12:B28,'BV Intermediate'!$C$8:$C$103&amp;""),0)),"")</f>
        <v/>
      </c>
      <c r="C29" s="26" t="str">
        <f>IFERROR(INDEX('Data Tab - BV EPA P3'!AA$37:AA$402,MATCH(1,INDEX(('Data Tab - BV EPA P3'!$C$37:$C$402=$B29)*('Data Tab - BV EPA P3'!AA$37:AA$402&lt;&gt;""),0),0)),"")</f>
        <v/>
      </c>
      <c r="D29" s="26" t="str">
        <f>IFERROR('BV Intermediate'!L24-0.1*'BV Intermediate'!M24,"")</f>
        <v/>
      </c>
      <c r="E29" s="26" t="str">
        <f>IFERROR(INDEX('Data Tab - BV EPA P3'!AF$37:AF$402,MATCH(1,INDEX(('Data Tab - BV EPA P3'!$C$37:$C$402=$B29)*('Data Tab - BV EPA P3'!AF$37:AF$402&lt;&gt;""),0),0)),"")</f>
        <v/>
      </c>
      <c r="F29" s="26" t="str">
        <f>IFERROR(INDEX('Data Tab - BV EPA P3'!AC$37:AC$402,MATCH(1,INDEX(('Data Tab - BV EPA P3'!$C$37:$C$402=$B29)*('Data Tab - BV EPA P3'!AC$37:AC$402&lt;&gt;""),0),0)),"")</f>
        <v/>
      </c>
      <c r="G29" s="44" t="str">
        <f>IFERROR(INDEX('Data Tab - BV EPA P3'!AJ$37:AJ$402,MATCH(1,INDEX(('Data Tab - BV EPA P3'!$C$37:$C$402=$B29)*('Data Tab - BV EPA P3'!AJ$37:AJ$402&lt;&gt;""),0),0)),"")</f>
        <v/>
      </c>
      <c r="H29" s="44" t="str">
        <f>IFERROR(INDEX('Data Tab - BV EPA P3'!AI$37:AI$402,MATCH(1,INDEX(('Data Tab - BV EPA P3'!$C$37:$C$402=$B29)*('Data Tab - BV EPA P3'!AI$37:AI$402&lt;&gt;""),0),0)),"")</f>
        <v/>
      </c>
      <c r="I29" s="26" t="str">
        <f>IFERROR(INDEX('Data Tab - BV EPA P3'!AK$37:AK$402,MATCH(1,INDEX(('Data Tab - BV EPA P3'!$C$37:$C$402=$B29)*('Data Tab - BV EPA P3'!AK$37:AK$402&lt;&gt;""),0),0)),"")</f>
        <v/>
      </c>
      <c r="J29" s="78" t="str">
        <f>IFERROR(INDEX('Data Tab - BV EPA P3'!AB$37:AB$402,MATCH(1,INDEX(('Data Tab - BV EPA P3'!$C$37:$C$402=$B29)*('Data Tab - BV EPA P3'!AB$37:AB$402&lt;&gt;""),0),0)),"")</f>
        <v/>
      </c>
      <c r="K29" s="261" t="str">
        <f t="array" ref="K29">IFERROR(INDEX('Data Tab - BV Effluent Quality'!R$37:R$2000,MATCH(1,INDEX((TRUNC('Data Tab - BV Effluent Quality'!$C$37:$C$2000,0)=$B29)*('Data Tab - BV Effluent Quality'!R$37:R$2000&lt;&gt;""),0),0)),"")</f>
        <v/>
      </c>
    </row>
    <row r="30" spans="2:11" x14ac:dyDescent="0.2">
      <c r="B30" s="190" t="str">
        <f t="array" ref="B30">IFERROR(INDEX('BV Intermediate'!$C$8:$C$103,MATCH(0,COUNTIF($B$12:B29,'BV Intermediate'!$C$8:$C$103&amp;""),0)),"")</f>
        <v/>
      </c>
      <c r="C30" s="26" t="str">
        <f>IFERROR(INDEX('Data Tab - BV EPA P3'!AA$37:AA$402,MATCH(1,INDEX(('Data Tab - BV EPA P3'!$C$37:$C$402=$B30)*('Data Tab - BV EPA P3'!AA$37:AA$402&lt;&gt;""),0),0)),"")</f>
        <v/>
      </c>
      <c r="D30" s="26" t="str">
        <f>IFERROR('BV Intermediate'!L25-0.1*'BV Intermediate'!M25,"")</f>
        <v/>
      </c>
      <c r="E30" s="26" t="str">
        <f>IFERROR(INDEX('Data Tab - BV EPA P3'!AF$37:AF$402,MATCH(1,INDEX(('Data Tab - BV EPA P3'!$C$37:$C$402=$B30)*('Data Tab - BV EPA P3'!AF$37:AF$402&lt;&gt;""),0),0)),"")</f>
        <v/>
      </c>
      <c r="F30" s="26" t="str">
        <f>IFERROR(INDEX('Data Tab - BV EPA P3'!AC$37:AC$402,MATCH(1,INDEX(('Data Tab - BV EPA P3'!$C$37:$C$402=$B30)*('Data Tab - BV EPA P3'!AC$37:AC$402&lt;&gt;""),0),0)),"")</f>
        <v/>
      </c>
      <c r="G30" s="44" t="str">
        <f>IFERROR(INDEX('Data Tab - BV EPA P3'!AJ$37:AJ$402,MATCH(1,INDEX(('Data Tab - BV EPA P3'!$C$37:$C$402=$B30)*('Data Tab - BV EPA P3'!AJ$37:AJ$402&lt;&gt;""),0),0)),"")</f>
        <v/>
      </c>
      <c r="H30" s="44" t="str">
        <f>IFERROR(INDEX('Data Tab - BV EPA P3'!AI$37:AI$402,MATCH(1,INDEX(('Data Tab - BV EPA P3'!$C$37:$C$402=$B30)*('Data Tab - BV EPA P3'!AI$37:AI$402&lt;&gt;""),0),0)),"")</f>
        <v/>
      </c>
      <c r="I30" s="26" t="str">
        <f>IFERROR(INDEX('Data Tab - BV EPA P3'!AK$37:AK$402,MATCH(1,INDEX(('Data Tab - BV EPA P3'!$C$37:$C$402=$B30)*('Data Tab - BV EPA P3'!AK$37:AK$402&lt;&gt;""),0),0)),"")</f>
        <v/>
      </c>
      <c r="J30" s="78" t="str">
        <f>IFERROR(INDEX('Data Tab - BV EPA P3'!AB$37:AB$402,MATCH(1,INDEX(('Data Tab - BV EPA P3'!$C$37:$C$402=$B30)*('Data Tab - BV EPA P3'!AB$37:AB$402&lt;&gt;""),0),0)),"")</f>
        <v/>
      </c>
      <c r="K30" s="261" t="str">
        <f t="array" ref="K30">IFERROR(INDEX('Data Tab - BV Effluent Quality'!R$37:R$2000,MATCH(1,INDEX((TRUNC('Data Tab - BV Effluent Quality'!$C$37:$C$2000,0)=$B30)*('Data Tab - BV Effluent Quality'!R$37:R$2000&lt;&gt;""),0),0)),"")</f>
        <v/>
      </c>
    </row>
    <row r="31" spans="2:11" x14ac:dyDescent="0.2">
      <c r="B31" s="190" t="str">
        <f t="array" ref="B31">IFERROR(INDEX('BV Intermediate'!$C$8:$C$103,MATCH(0,COUNTIF($B$12:B30,'BV Intermediate'!$C$8:$C$103&amp;""),0)),"")</f>
        <v/>
      </c>
      <c r="C31" s="26" t="str">
        <f>IFERROR(INDEX('Data Tab - BV EPA P3'!AA$37:AA$402,MATCH(1,INDEX(('Data Tab - BV EPA P3'!$C$37:$C$402=$B31)*('Data Tab - BV EPA P3'!AA$37:AA$402&lt;&gt;""),0),0)),"")</f>
        <v/>
      </c>
      <c r="D31" s="26" t="str">
        <f>IFERROR('BV Intermediate'!L26-0.1*'BV Intermediate'!M26,"")</f>
        <v/>
      </c>
      <c r="E31" s="26" t="str">
        <f>IFERROR(INDEX('Data Tab - BV EPA P3'!AF$37:AF$402,MATCH(1,INDEX(('Data Tab - BV EPA P3'!$C$37:$C$402=$B31)*('Data Tab - BV EPA P3'!AF$37:AF$402&lt;&gt;""),0),0)),"")</f>
        <v/>
      </c>
      <c r="F31" s="26" t="str">
        <f>IFERROR(INDEX('Data Tab - BV EPA P3'!AC$37:AC$402,MATCH(1,INDEX(('Data Tab - BV EPA P3'!$C$37:$C$402=$B31)*('Data Tab - BV EPA P3'!AC$37:AC$402&lt;&gt;""),0),0)),"")</f>
        <v/>
      </c>
      <c r="G31" s="44" t="str">
        <f>IFERROR(INDEX('Data Tab - BV EPA P3'!AJ$37:AJ$402,MATCH(1,INDEX(('Data Tab - BV EPA P3'!$C$37:$C$402=$B31)*('Data Tab - BV EPA P3'!AJ$37:AJ$402&lt;&gt;""),0),0)),"")</f>
        <v/>
      </c>
      <c r="H31" s="44" t="str">
        <f>IFERROR(INDEX('Data Tab - BV EPA P3'!AI$37:AI$402,MATCH(1,INDEX(('Data Tab - BV EPA P3'!$C$37:$C$402=$B31)*('Data Tab - BV EPA P3'!AI$37:AI$402&lt;&gt;""),0),0)),"")</f>
        <v/>
      </c>
      <c r="I31" s="26" t="str">
        <f>IFERROR(INDEX('Data Tab - BV EPA P3'!AK$37:AK$402,MATCH(1,INDEX(('Data Tab - BV EPA P3'!$C$37:$C$402=$B31)*('Data Tab - BV EPA P3'!AK$37:AK$402&lt;&gt;""),0),0)),"")</f>
        <v/>
      </c>
      <c r="J31" s="78" t="str">
        <f>IFERROR(INDEX('Data Tab - BV EPA P3'!AB$37:AB$402,MATCH(1,INDEX(('Data Tab - BV EPA P3'!$C$37:$C$402=$B31)*('Data Tab - BV EPA P3'!AB$37:AB$402&lt;&gt;""),0),0)),"")</f>
        <v/>
      </c>
      <c r="K31" s="261" t="str">
        <f t="array" ref="K31">IFERROR(INDEX('Data Tab - BV Effluent Quality'!R$37:R$2000,MATCH(1,INDEX((TRUNC('Data Tab - BV Effluent Quality'!$C$37:$C$2000,0)=$B31)*('Data Tab - BV Effluent Quality'!R$37:R$2000&lt;&gt;""),0),0)),"")</f>
        <v/>
      </c>
    </row>
    <row r="32" spans="2:11" x14ac:dyDescent="0.2">
      <c r="B32" s="190" t="str">
        <f t="array" ref="B32">IFERROR(INDEX('BV Intermediate'!$C$8:$C$103,MATCH(0,COUNTIF($B$12:B31,'BV Intermediate'!$C$8:$C$103&amp;""),0)),"")</f>
        <v/>
      </c>
      <c r="C32" s="26" t="str">
        <f>IFERROR(INDEX('Data Tab - BV EPA P3'!AA$37:AA$402,MATCH(1,INDEX(('Data Tab - BV EPA P3'!$C$37:$C$402=$B32)*('Data Tab - BV EPA P3'!AA$37:AA$402&lt;&gt;""),0),0)),"")</f>
        <v/>
      </c>
      <c r="D32" s="26" t="str">
        <f>IFERROR('BV Intermediate'!L27-0.1*'BV Intermediate'!M27,"")</f>
        <v/>
      </c>
      <c r="E32" s="26" t="str">
        <f>IFERROR(INDEX('Data Tab - BV EPA P3'!AF$37:AF$402,MATCH(1,INDEX(('Data Tab - BV EPA P3'!$C$37:$C$402=$B32)*('Data Tab - BV EPA P3'!AF$37:AF$402&lt;&gt;""),0),0)),"")</f>
        <v/>
      </c>
      <c r="F32" s="26" t="str">
        <f>IFERROR(INDEX('Data Tab - BV EPA P3'!AC$37:AC$402,MATCH(1,INDEX(('Data Tab - BV EPA P3'!$C$37:$C$402=$B32)*('Data Tab - BV EPA P3'!AC$37:AC$402&lt;&gt;""),0),0)),"")</f>
        <v/>
      </c>
      <c r="G32" s="44" t="str">
        <f>IFERROR(INDEX('Data Tab - BV EPA P3'!AJ$37:AJ$402,MATCH(1,INDEX(('Data Tab - BV EPA P3'!$C$37:$C$402=$B32)*('Data Tab - BV EPA P3'!AJ$37:AJ$402&lt;&gt;""),0),0)),"")</f>
        <v/>
      </c>
      <c r="H32" s="44" t="str">
        <f>IFERROR(INDEX('Data Tab - BV EPA P3'!AI$37:AI$402,MATCH(1,INDEX(('Data Tab - BV EPA P3'!$C$37:$C$402=$B32)*('Data Tab - BV EPA P3'!AI$37:AI$402&lt;&gt;""),0),0)),"")</f>
        <v/>
      </c>
      <c r="I32" s="26" t="str">
        <f>IFERROR(INDEX('Data Tab - BV EPA P3'!AK$37:AK$402,MATCH(1,INDEX(('Data Tab - BV EPA P3'!$C$37:$C$402=$B32)*('Data Tab - BV EPA P3'!AK$37:AK$402&lt;&gt;""),0),0)),"")</f>
        <v/>
      </c>
      <c r="J32" s="78" t="str">
        <f>IFERROR(INDEX('Data Tab - BV EPA P3'!AB$37:AB$402,MATCH(1,INDEX(('Data Tab - BV EPA P3'!$C$37:$C$402=$B32)*('Data Tab - BV EPA P3'!AB$37:AB$402&lt;&gt;""),0),0)),"")</f>
        <v/>
      </c>
      <c r="K32" s="261" t="str">
        <f t="array" ref="K32">IFERROR(INDEX('Data Tab - BV Effluent Quality'!R$37:R$2000,MATCH(1,INDEX((TRUNC('Data Tab - BV Effluent Quality'!$C$37:$C$2000,0)=$B32)*('Data Tab - BV Effluent Quality'!R$37:R$2000&lt;&gt;""),0),0)),"")</f>
        <v/>
      </c>
    </row>
    <row r="33" spans="2:11" x14ac:dyDescent="0.2">
      <c r="B33" s="190" t="str">
        <f t="array" ref="B33">IFERROR(INDEX('BV Intermediate'!$C$8:$C$103,MATCH(0,COUNTIF($B$12:B32,'BV Intermediate'!$C$8:$C$103&amp;""),0)),"")</f>
        <v/>
      </c>
      <c r="C33" s="26" t="str">
        <f>IFERROR(INDEX('Data Tab - BV EPA P3'!AA$37:AA$402,MATCH(1,INDEX(('Data Tab - BV EPA P3'!$C$37:$C$402=$B33)*('Data Tab - BV EPA P3'!AA$37:AA$402&lt;&gt;""),0),0)),"")</f>
        <v/>
      </c>
      <c r="D33" s="26" t="str">
        <f>IFERROR('BV Intermediate'!L28-0.1*'BV Intermediate'!M28,"")</f>
        <v/>
      </c>
      <c r="E33" s="26" t="str">
        <f>IFERROR(INDEX('Data Tab - BV EPA P3'!AF$37:AF$402,MATCH(1,INDEX(('Data Tab - BV EPA P3'!$C$37:$C$402=$B33)*('Data Tab - BV EPA P3'!AF$37:AF$402&lt;&gt;""),0),0)),"")</f>
        <v/>
      </c>
      <c r="F33" s="26" t="str">
        <f>IFERROR(INDEX('Data Tab - BV EPA P3'!AC$37:AC$402,MATCH(1,INDEX(('Data Tab - BV EPA P3'!$C$37:$C$402=$B33)*('Data Tab - BV EPA P3'!AC$37:AC$402&lt;&gt;""),0),0)),"")</f>
        <v/>
      </c>
      <c r="G33" s="44" t="str">
        <f>IFERROR(INDEX('Data Tab - BV EPA P3'!AJ$37:AJ$402,MATCH(1,INDEX(('Data Tab - BV EPA P3'!$C$37:$C$402=$B33)*('Data Tab - BV EPA P3'!AJ$37:AJ$402&lt;&gt;""),0),0)),"")</f>
        <v/>
      </c>
      <c r="H33" s="44" t="str">
        <f>IFERROR(INDEX('Data Tab - BV EPA P3'!AI$37:AI$402,MATCH(1,INDEX(('Data Tab - BV EPA P3'!$C$37:$C$402=$B33)*('Data Tab - BV EPA P3'!AI$37:AI$402&lt;&gt;""),0),0)),"")</f>
        <v/>
      </c>
      <c r="I33" s="26" t="str">
        <f>IFERROR(INDEX('Data Tab - BV EPA P3'!AK$37:AK$402,MATCH(1,INDEX(('Data Tab - BV EPA P3'!$C$37:$C$402=$B33)*('Data Tab - BV EPA P3'!AK$37:AK$402&lt;&gt;""),0),0)),"")</f>
        <v/>
      </c>
      <c r="J33" s="78" t="str">
        <f>IFERROR(INDEX('Data Tab - BV EPA P3'!AB$37:AB$402,MATCH(1,INDEX(('Data Tab - BV EPA P3'!$C$37:$C$402=$B33)*('Data Tab - BV EPA P3'!AB$37:AB$402&lt;&gt;""),0),0)),"")</f>
        <v/>
      </c>
      <c r="K33" s="261" t="str">
        <f t="array" ref="K33">IFERROR(INDEX('Data Tab - BV Effluent Quality'!R$37:R$2000,MATCH(1,INDEX((TRUNC('Data Tab - BV Effluent Quality'!$C$37:$C$2000,0)=$B33)*('Data Tab - BV Effluent Quality'!R$37:R$2000&lt;&gt;""),0),0)),"")</f>
        <v/>
      </c>
    </row>
    <row r="34" spans="2:11" x14ac:dyDescent="0.2">
      <c r="B34" s="190" t="str">
        <f t="array" ref="B34">IFERROR(INDEX('BV Intermediate'!$C$8:$C$103,MATCH(0,COUNTIF($B$12:B33,'BV Intermediate'!$C$8:$C$103&amp;""),0)),"")</f>
        <v/>
      </c>
      <c r="C34" s="26" t="str">
        <f>IFERROR(INDEX('Data Tab - BV EPA P3'!AA$37:AA$402,MATCH(1,INDEX(('Data Tab - BV EPA P3'!$C$37:$C$402=$B34)*('Data Tab - BV EPA P3'!AA$37:AA$402&lt;&gt;""),0),0)),"")</f>
        <v/>
      </c>
      <c r="D34" s="26" t="str">
        <f>IFERROR('BV Intermediate'!L29-0.1*'BV Intermediate'!M29,"")</f>
        <v/>
      </c>
      <c r="E34" s="26" t="str">
        <f>IFERROR(INDEX('Data Tab - BV EPA P3'!AF$37:AF$402,MATCH(1,INDEX(('Data Tab - BV EPA P3'!$C$37:$C$402=$B34)*('Data Tab - BV EPA P3'!AF$37:AF$402&lt;&gt;""),0),0)),"")</f>
        <v/>
      </c>
      <c r="F34" s="26" t="str">
        <f>IFERROR(INDEX('Data Tab - BV EPA P3'!AC$37:AC$402,MATCH(1,INDEX(('Data Tab - BV EPA P3'!$C$37:$C$402=$B34)*('Data Tab - BV EPA P3'!AC$37:AC$402&lt;&gt;""),0),0)),"")</f>
        <v/>
      </c>
      <c r="G34" s="44" t="str">
        <f>IFERROR(INDEX('Data Tab - BV EPA P3'!AJ$37:AJ$402,MATCH(1,INDEX(('Data Tab - BV EPA P3'!$C$37:$C$402=$B34)*('Data Tab - BV EPA P3'!AJ$37:AJ$402&lt;&gt;""),0),0)),"")</f>
        <v/>
      </c>
      <c r="H34" s="44" t="str">
        <f>IFERROR(INDEX('Data Tab - BV EPA P3'!AI$37:AI$402,MATCH(1,INDEX(('Data Tab - BV EPA P3'!$C$37:$C$402=$B34)*('Data Tab - BV EPA P3'!AI$37:AI$402&lt;&gt;""),0),0)),"")</f>
        <v/>
      </c>
      <c r="I34" s="26" t="str">
        <f>IFERROR(INDEX('Data Tab - BV EPA P3'!AK$37:AK$402,MATCH(1,INDEX(('Data Tab - BV EPA P3'!$C$37:$C$402=$B34)*('Data Tab - BV EPA P3'!AK$37:AK$402&lt;&gt;""),0),0)),"")</f>
        <v/>
      </c>
      <c r="J34" s="78" t="str">
        <f>IFERROR(INDEX('Data Tab - BV EPA P3'!AB$37:AB$402,MATCH(1,INDEX(('Data Tab - BV EPA P3'!$C$37:$C$402=$B34)*('Data Tab - BV EPA P3'!AB$37:AB$402&lt;&gt;""),0),0)),"")</f>
        <v/>
      </c>
      <c r="K34" s="261" t="str">
        <f t="array" ref="K34">IFERROR(INDEX('Data Tab - BV Effluent Quality'!R$37:R$2000,MATCH(1,INDEX((TRUNC('Data Tab - BV Effluent Quality'!$C$37:$C$2000,0)=$B34)*('Data Tab - BV Effluent Quality'!R$37:R$2000&lt;&gt;""),0),0)),"")</f>
        <v/>
      </c>
    </row>
    <row r="35" spans="2:11" x14ac:dyDescent="0.2">
      <c r="B35" s="190" t="str">
        <f t="array" ref="B35">IFERROR(INDEX('BV Intermediate'!$C$8:$C$103,MATCH(0,COUNTIF($B$12:B34,'BV Intermediate'!$C$8:$C$103&amp;""),0)),"")</f>
        <v/>
      </c>
      <c r="C35" s="26" t="str">
        <f>IFERROR(INDEX('Data Tab - BV EPA P3'!AA$37:AA$402,MATCH(1,INDEX(('Data Tab - BV EPA P3'!$C$37:$C$402=$B35)*('Data Tab - BV EPA P3'!AA$37:AA$402&lt;&gt;""),0),0)),"")</f>
        <v/>
      </c>
      <c r="D35" s="26" t="str">
        <f>IFERROR('BV Intermediate'!L30-0.1*'BV Intermediate'!M30,"")</f>
        <v/>
      </c>
      <c r="E35" s="26" t="str">
        <f>IFERROR(INDEX('Data Tab - BV EPA P3'!AF$37:AF$402,MATCH(1,INDEX(('Data Tab - BV EPA P3'!$C$37:$C$402=$B35)*('Data Tab - BV EPA P3'!AF$37:AF$402&lt;&gt;""),0),0)),"")</f>
        <v/>
      </c>
      <c r="F35" s="26" t="str">
        <f>IFERROR(INDEX('Data Tab - BV EPA P3'!AC$37:AC$402,MATCH(1,INDEX(('Data Tab - BV EPA P3'!$C$37:$C$402=$B35)*('Data Tab - BV EPA P3'!AC$37:AC$402&lt;&gt;""),0),0)),"")</f>
        <v/>
      </c>
      <c r="G35" s="44" t="str">
        <f>IFERROR(INDEX('Data Tab - BV EPA P3'!AJ$37:AJ$402,MATCH(1,INDEX(('Data Tab - BV EPA P3'!$C$37:$C$402=$B35)*('Data Tab - BV EPA P3'!AJ$37:AJ$402&lt;&gt;""),0),0)),"")</f>
        <v/>
      </c>
      <c r="H35" s="44" t="str">
        <f>IFERROR(INDEX('Data Tab - BV EPA P3'!AI$37:AI$402,MATCH(1,INDEX(('Data Tab - BV EPA P3'!$C$37:$C$402=$B35)*('Data Tab - BV EPA P3'!AI$37:AI$402&lt;&gt;""),0),0)),"")</f>
        <v/>
      </c>
      <c r="I35" s="26" t="str">
        <f>IFERROR(INDEX('Data Tab - BV EPA P3'!AK$37:AK$402,MATCH(1,INDEX(('Data Tab - BV EPA P3'!$C$37:$C$402=$B35)*('Data Tab - BV EPA P3'!AK$37:AK$402&lt;&gt;""),0),0)),"")</f>
        <v/>
      </c>
      <c r="J35" s="78" t="str">
        <f>IFERROR(INDEX('Data Tab - BV EPA P3'!AB$37:AB$402,MATCH(1,INDEX(('Data Tab - BV EPA P3'!$C$37:$C$402=$B35)*('Data Tab - BV EPA P3'!AB$37:AB$402&lt;&gt;""),0),0)),"")</f>
        <v/>
      </c>
      <c r="K35" s="261" t="str">
        <f t="array" ref="K35">IFERROR(INDEX('Data Tab - BV Effluent Quality'!R$37:R$2000,MATCH(1,INDEX((TRUNC('Data Tab - BV Effluent Quality'!$C$37:$C$2000,0)=$B35)*('Data Tab - BV Effluent Quality'!R$37:R$2000&lt;&gt;""),0),0)),"")</f>
        <v/>
      </c>
    </row>
    <row r="36" spans="2:11" x14ac:dyDescent="0.2">
      <c r="B36" s="190" t="str">
        <f t="array" ref="B36">IFERROR(INDEX('BV Intermediate'!$C$8:$C$103,MATCH(0,COUNTIF($B$12:B35,'BV Intermediate'!$C$8:$C$103&amp;""),0)),"")</f>
        <v/>
      </c>
      <c r="C36" s="26" t="str">
        <f>IFERROR(INDEX('Data Tab - BV EPA P3'!AA$37:AA$402,MATCH(1,INDEX(('Data Tab - BV EPA P3'!$C$37:$C$402=$B36)*('Data Tab - BV EPA P3'!AA$37:AA$402&lt;&gt;""),0),0)),"")</f>
        <v/>
      </c>
      <c r="D36" s="26" t="str">
        <f>IFERROR('BV Intermediate'!L31-0.1*'BV Intermediate'!M31,"")</f>
        <v/>
      </c>
      <c r="E36" s="26" t="str">
        <f>IFERROR(INDEX('Data Tab - BV EPA P3'!AF$37:AF$402,MATCH(1,INDEX(('Data Tab - BV EPA P3'!$C$37:$C$402=$B36)*('Data Tab - BV EPA P3'!AF$37:AF$402&lt;&gt;""),0),0)),"")</f>
        <v/>
      </c>
      <c r="F36" s="26" t="str">
        <f>IFERROR(INDEX('Data Tab - BV EPA P3'!AC$37:AC$402,MATCH(1,INDEX(('Data Tab - BV EPA P3'!$C$37:$C$402=$B36)*('Data Tab - BV EPA P3'!AC$37:AC$402&lt;&gt;""),0),0)),"")</f>
        <v/>
      </c>
      <c r="G36" s="44" t="str">
        <f>IFERROR(INDEX('Data Tab - BV EPA P3'!AJ$37:AJ$402,MATCH(1,INDEX(('Data Tab - BV EPA P3'!$C$37:$C$402=$B36)*('Data Tab - BV EPA P3'!AJ$37:AJ$402&lt;&gt;""),0),0)),"")</f>
        <v/>
      </c>
      <c r="H36" s="44" t="str">
        <f>IFERROR(INDEX('Data Tab - BV EPA P3'!AI$37:AI$402,MATCH(1,INDEX(('Data Tab - BV EPA P3'!$C$37:$C$402=$B36)*('Data Tab - BV EPA P3'!AI$37:AI$402&lt;&gt;""),0),0)),"")</f>
        <v/>
      </c>
      <c r="I36" s="26" t="str">
        <f>IFERROR(INDEX('Data Tab - BV EPA P3'!AK$37:AK$402,MATCH(1,INDEX(('Data Tab - BV EPA P3'!$C$37:$C$402=$B36)*('Data Tab - BV EPA P3'!AK$37:AK$402&lt;&gt;""),0),0)),"")</f>
        <v/>
      </c>
      <c r="J36" s="78" t="str">
        <f>IFERROR(INDEX('Data Tab - BV EPA P3'!AB$37:AB$402,MATCH(1,INDEX(('Data Tab - BV EPA P3'!$C$37:$C$402=$B36)*('Data Tab - BV EPA P3'!AB$37:AB$402&lt;&gt;""),0),0)),"")</f>
        <v/>
      </c>
      <c r="K36" s="261" t="str">
        <f t="array" ref="K36">IFERROR(INDEX('Data Tab - BV Effluent Quality'!R$37:R$2000,MATCH(1,INDEX((TRUNC('Data Tab - BV Effluent Quality'!$C$37:$C$2000,0)=$B36)*('Data Tab - BV Effluent Quality'!R$37:R$2000&lt;&gt;""),0),0)),"")</f>
        <v/>
      </c>
    </row>
    <row r="37" spans="2:11" x14ac:dyDescent="0.2">
      <c r="B37" s="190" t="str">
        <f t="array" ref="B37">IFERROR(INDEX('BV Intermediate'!$C$8:$C$103,MATCH(0,COUNTIF($B$12:B36,'BV Intermediate'!$C$8:$C$103&amp;""),0)),"")</f>
        <v/>
      </c>
      <c r="C37" s="26" t="str">
        <f>IFERROR(INDEX('Data Tab - BV EPA P3'!AA$37:AA$402,MATCH(1,INDEX(('Data Tab - BV EPA P3'!$C$37:$C$402=$B37)*('Data Tab - BV EPA P3'!AA$37:AA$402&lt;&gt;""),0),0)),"")</f>
        <v/>
      </c>
      <c r="D37" s="26" t="str">
        <f>IFERROR('BV Intermediate'!L32-0.1*'BV Intermediate'!M32,"")</f>
        <v/>
      </c>
      <c r="E37" s="26" t="str">
        <f>IFERROR(INDEX('Data Tab - BV EPA P3'!AF$37:AF$402,MATCH(1,INDEX(('Data Tab - BV EPA P3'!$C$37:$C$402=$B37)*('Data Tab - BV EPA P3'!AF$37:AF$402&lt;&gt;""),0),0)),"")</f>
        <v/>
      </c>
      <c r="F37" s="26" t="str">
        <f>IFERROR(INDEX('Data Tab - BV EPA P3'!AC$37:AC$402,MATCH(1,INDEX(('Data Tab - BV EPA P3'!$C$37:$C$402=$B37)*('Data Tab - BV EPA P3'!AC$37:AC$402&lt;&gt;""),0),0)),"")</f>
        <v/>
      </c>
      <c r="G37" s="44" t="str">
        <f>IFERROR(INDEX('Data Tab - BV EPA P3'!AJ$37:AJ$402,MATCH(1,INDEX(('Data Tab - BV EPA P3'!$C$37:$C$402=$B37)*('Data Tab - BV EPA P3'!AJ$37:AJ$402&lt;&gt;""),0),0)),"")</f>
        <v/>
      </c>
      <c r="H37" s="44" t="str">
        <f>IFERROR(INDEX('Data Tab - BV EPA P3'!AI$37:AI$402,MATCH(1,INDEX(('Data Tab - BV EPA P3'!$C$37:$C$402=$B37)*('Data Tab - BV EPA P3'!AI$37:AI$402&lt;&gt;""),0),0)),"")</f>
        <v/>
      </c>
      <c r="I37" s="26" t="str">
        <f>IFERROR(INDEX('Data Tab - BV EPA P3'!AK$37:AK$402,MATCH(1,INDEX(('Data Tab - BV EPA P3'!$C$37:$C$402=$B37)*('Data Tab - BV EPA P3'!AK$37:AK$402&lt;&gt;""),0),0)),"")</f>
        <v/>
      </c>
      <c r="J37" s="78" t="str">
        <f>IFERROR(INDEX('Data Tab - BV EPA P3'!AB$37:AB$402,MATCH(1,INDEX(('Data Tab - BV EPA P3'!$C$37:$C$402=$B37)*('Data Tab - BV EPA P3'!AB$37:AB$402&lt;&gt;""),0),0)),"")</f>
        <v/>
      </c>
      <c r="K37" s="261" t="str">
        <f t="array" ref="K37">IFERROR(INDEX('Data Tab - BV Effluent Quality'!R$37:R$2000,MATCH(1,INDEX((TRUNC('Data Tab - BV Effluent Quality'!$C$37:$C$2000,0)=$B37)*('Data Tab - BV Effluent Quality'!R$37:R$2000&lt;&gt;""),0),0)),"")</f>
        <v/>
      </c>
    </row>
    <row r="38" spans="2:11" x14ac:dyDescent="0.2">
      <c r="B38" s="190" t="str">
        <f t="array" ref="B38">IFERROR(INDEX('BV Intermediate'!$C$8:$C$103,MATCH(0,COUNTIF($B$12:B37,'BV Intermediate'!$C$8:$C$103&amp;""),0)),"")</f>
        <v/>
      </c>
      <c r="C38" s="26" t="str">
        <f>IFERROR(INDEX('Data Tab - BV EPA P3'!AA$37:AA$402,MATCH(1,INDEX(('Data Tab - BV EPA P3'!$C$37:$C$402=$B38)*('Data Tab - BV EPA P3'!AA$37:AA$402&lt;&gt;""),0),0)),"")</f>
        <v/>
      </c>
      <c r="D38" s="26" t="str">
        <f>IFERROR('BV Intermediate'!L33-0.1*'BV Intermediate'!M33,"")</f>
        <v/>
      </c>
      <c r="E38" s="26" t="str">
        <f>IFERROR(INDEX('Data Tab - BV EPA P3'!AF$37:AF$402,MATCH(1,INDEX(('Data Tab - BV EPA P3'!$C$37:$C$402=$B38)*('Data Tab - BV EPA P3'!AF$37:AF$402&lt;&gt;""),0),0)),"")</f>
        <v/>
      </c>
      <c r="F38" s="26" t="str">
        <f>IFERROR(INDEX('Data Tab - BV EPA P3'!AC$37:AC$402,MATCH(1,INDEX(('Data Tab - BV EPA P3'!$C$37:$C$402=$B38)*('Data Tab - BV EPA P3'!AC$37:AC$402&lt;&gt;""),0),0)),"")</f>
        <v/>
      </c>
      <c r="G38" s="44" t="str">
        <f>IFERROR(INDEX('Data Tab - BV EPA P3'!AJ$37:AJ$402,MATCH(1,INDEX(('Data Tab - BV EPA P3'!$C$37:$C$402=$B38)*('Data Tab - BV EPA P3'!AJ$37:AJ$402&lt;&gt;""),0),0)),"")</f>
        <v/>
      </c>
      <c r="H38" s="44" t="str">
        <f>IFERROR(INDEX('Data Tab - BV EPA P3'!AI$37:AI$402,MATCH(1,INDEX(('Data Tab - BV EPA P3'!$C$37:$C$402=$B38)*('Data Tab - BV EPA P3'!AI$37:AI$402&lt;&gt;""),0),0)),"")</f>
        <v/>
      </c>
      <c r="I38" s="26" t="str">
        <f>IFERROR(INDEX('Data Tab - BV EPA P3'!AK$37:AK$402,MATCH(1,INDEX(('Data Tab - BV EPA P3'!$C$37:$C$402=$B38)*('Data Tab - BV EPA P3'!AK$37:AK$402&lt;&gt;""),0),0)),"")</f>
        <v/>
      </c>
      <c r="J38" s="78" t="str">
        <f>IFERROR(INDEX('Data Tab - BV EPA P3'!AB$37:AB$402,MATCH(1,INDEX(('Data Tab - BV EPA P3'!$C$37:$C$402=$B38)*('Data Tab - BV EPA P3'!AB$37:AB$402&lt;&gt;""),0),0)),"")</f>
        <v/>
      </c>
      <c r="K38" s="261" t="str">
        <f t="array" ref="K38">IFERROR(INDEX('Data Tab - BV Effluent Quality'!R$37:R$2000,MATCH(1,INDEX((TRUNC('Data Tab - BV Effluent Quality'!$C$37:$C$2000,0)=$B38)*('Data Tab - BV Effluent Quality'!R$37:R$2000&lt;&gt;""),0),0)),"")</f>
        <v/>
      </c>
    </row>
    <row r="39" spans="2:11" x14ac:dyDescent="0.2">
      <c r="B39" s="190" t="str">
        <f t="array" ref="B39">IFERROR(INDEX('BV Intermediate'!$C$8:$C$103,MATCH(0,COUNTIF($B$12:B38,'BV Intermediate'!$C$8:$C$103&amp;""),0)),"")</f>
        <v/>
      </c>
      <c r="C39" s="26" t="str">
        <f>IFERROR(INDEX('Data Tab - BV EPA P3'!AA$37:AA$402,MATCH(1,INDEX(('Data Tab - BV EPA P3'!$C$37:$C$402=$B39)*('Data Tab - BV EPA P3'!AA$37:AA$402&lt;&gt;""),0),0)),"")</f>
        <v/>
      </c>
      <c r="D39" s="26" t="str">
        <f>IFERROR('BV Intermediate'!L34-0.1*'BV Intermediate'!M34,"")</f>
        <v/>
      </c>
      <c r="E39" s="26" t="str">
        <f>IFERROR(INDEX('Data Tab - BV EPA P3'!AF$37:AF$402,MATCH(1,INDEX(('Data Tab - BV EPA P3'!$C$37:$C$402=$B39)*('Data Tab - BV EPA P3'!AF$37:AF$402&lt;&gt;""),0),0)),"")</f>
        <v/>
      </c>
      <c r="F39" s="26" t="str">
        <f>IFERROR(INDEX('Data Tab - BV EPA P3'!AC$37:AC$402,MATCH(1,INDEX(('Data Tab - BV EPA P3'!$C$37:$C$402=$B39)*('Data Tab - BV EPA P3'!AC$37:AC$402&lt;&gt;""),0),0)),"")</f>
        <v/>
      </c>
      <c r="G39" s="44" t="str">
        <f>IFERROR(INDEX('Data Tab - BV EPA P3'!AJ$37:AJ$402,MATCH(1,INDEX(('Data Tab - BV EPA P3'!$C$37:$C$402=$B39)*('Data Tab - BV EPA P3'!AJ$37:AJ$402&lt;&gt;""),0),0)),"")</f>
        <v/>
      </c>
      <c r="H39" s="44" t="str">
        <f>IFERROR(INDEX('Data Tab - BV EPA P3'!AI$37:AI$402,MATCH(1,INDEX(('Data Tab - BV EPA P3'!$C$37:$C$402=$B39)*('Data Tab - BV EPA P3'!AI$37:AI$402&lt;&gt;""),0),0)),"")</f>
        <v/>
      </c>
      <c r="I39" s="26" t="str">
        <f>IFERROR(INDEX('Data Tab - BV EPA P3'!AK$37:AK$402,MATCH(1,INDEX(('Data Tab - BV EPA P3'!$C$37:$C$402=$B39)*('Data Tab - BV EPA P3'!AK$37:AK$402&lt;&gt;""),0),0)),"")</f>
        <v/>
      </c>
      <c r="J39" s="78" t="str">
        <f>IFERROR(INDEX('Data Tab - BV EPA P3'!AB$37:AB$402,MATCH(1,INDEX(('Data Tab - BV EPA P3'!$C$37:$C$402=$B39)*('Data Tab - BV EPA P3'!AB$37:AB$402&lt;&gt;""),0),0)),"")</f>
        <v/>
      </c>
      <c r="K39" s="261" t="str">
        <f t="array" ref="K39">IFERROR(INDEX('Data Tab - BV Effluent Quality'!R$37:R$2000,MATCH(1,INDEX((TRUNC('Data Tab - BV Effluent Quality'!$C$37:$C$2000,0)=$B39)*('Data Tab - BV Effluent Quality'!R$37:R$2000&lt;&gt;""),0),0)),"")</f>
        <v/>
      </c>
    </row>
    <row r="40" spans="2:11" x14ac:dyDescent="0.2">
      <c r="B40" s="190" t="str">
        <f t="array" ref="B40">IFERROR(INDEX('BV Intermediate'!$C$8:$C$103,MATCH(0,COUNTIF($B$12:B39,'BV Intermediate'!$C$8:$C$103&amp;""),0)),"")</f>
        <v/>
      </c>
      <c r="C40" s="26" t="str">
        <f>IFERROR(INDEX('Data Tab - BV EPA P3'!AA$37:AA$402,MATCH(1,INDEX(('Data Tab - BV EPA P3'!$C$37:$C$402=$B40)*('Data Tab - BV EPA P3'!AA$37:AA$402&lt;&gt;""),0),0)),"")</f>
        <v/>
      </c>
      <c r="D40" s="26" t="str">
        <f>IFERROR('BV Intermediate'!L35-0.1*'BV Intermediate'!M35,"")</f>
        <v/>
      </c>
      <c r="E40" s="26" t="str">
        <f>IFERROR(INDEX('Data Tab - BV EPA P3'!AF$37:AF$402,MATCH(1,INDEX(('Data Tab - BV EPA P3'!$C$37:$C$402=$B40)*('Data Tab - BV EPA P3'!AF$37:AF$402&lt;&gt;""),0),0)),"")</f>
        <v/>
      </c>
      <c r="F40" s="26" t="str">
        <f>IFERROR(INDEX('Data Tab - BV EPA P3'!AC$37:AC$402,MATCH(1,INDEX(('Data Tab - BV EPA P3'!$C$37:$C$402=$B40)*('Data Tab - BV EPA P3'!AC$37:AC$402&lt;&gt;""),0),0)),"")</f>
        <v/>
      </c>
      <c r="G40" s="44" t="str">
        <f>IFERROR(INDEX('Data Tab - BV EPA P3'!AJ$37:AJ$402,MATCH(1,INDEX(('Data Tab - BV EPA P3'!$C$37:$C$402=$B40)*('Data Tab - BV EPA P3'!AJ$37:AJ$402&lt;&gt;""),0),0)),"")</f>
        <v/>
      </c>
      <c r="H40" s="44" t="str">
        <f>IFERROR(INDEX('Data Tab - BV EPA P3'!AI$37:AI$402,MATCH(1,INDEX(('Data Tab - BV EPA P3'!$C$37:$C$402=$B40)*('Data Tab - BV EPA P3'!AI$37:AI$402&lt;&gt;""),0),0)),"")</f>
        <v/>
      </c>
      <c r="I40" s="26" t="str">
        <f>IFERROR(INDEX('Data Tab - BV EPA P3'!AK$37:AK$402,MATCH(1,INDEX(('Data Tab - BV EPA P3'!$C$37:$C$402=$B40)*('Data Tab - BV EPA P3'!AK$37:AK$402&lt;&gt;""),0),0)),"")</f>
        <v/>
      </c>
      <c r="J40" s="78" t="str">
        <f>IFERROR(INDEX('Data Tab - BV EPA P3'!AB$37:AB$402,MATCH(1,INDEX(('Data Tab - BV EPA P3'!$C$37:$C$402=$B40)*('Data Tab - BV EPA P3'!AB$37:AB$402&lt;&gt;""),0),0)),"")</f>
        <v/>
      </c>
      <c r="K40" s="261" t="str">
        <f t="array" ref="K40">IFERROR(INDEX('Data Tab - BV Effluent Quality'!R$37:R$2000,MATCH(1,INDEX((TRUNC('Data Tab - BV Effluent Quality'!$C$37:$C$2000,0)=$B40)*('Data Tab - BV Effluent Quality'!R$37:R$2000&lt;&gt;""),0),0)),"")</f>
        <v/>
      </c>
    </row>
    <row r="41" spans="2:11" x14ac:dyDescent="0.2">
      <c r="B41" s="190" t="str">
        <f t="array" ref="B41">IFERROR(INDEX('BV Intermediate'!$C$8:$C$103,MATCH(0,COUNTIF($B$12:B40,'BV Intermediate'!$C$8:$C$103&amp;""),0)),"")</f>
        <v/>
      </c>
      <c r="C41" s="26" t="str">
        <f>IFERROR(INDEX('Data Tab - BV EPA P3'!AA$37:AA$402,MATCH(1,INDEX(('Data Tab - BV EPA P3'!$C$37:$C$402=$B41)*('Data Tab - BV EPA P3'!AA$37:AA$402&lt;&gt;""),0),0)),"")</f>
        <v/>
      </c>
      <c r="D41" s="26" t="str">
        <f>IFERROR('BV Intermediate'!L36-0.1*'BV Intermediate'!M36,"")</f>
        <v/>
      </c>
      <c r="E41" s="26" t="str">
        <f>IFERROR(INDEX('Data Tab - BV EPA P3'!AF$37:AF$402,MATCH(1,INDEX(('Data Tab - BV EPA P3'!$C$37:$C$402=$B41)*('Data Tab - BV EPA P3'!AF$37:AF$402&lt;&gt;""),0),0)),"")</f>
        <v/>
      </c>
      <c r="F41" s="26" t="str">
        <f>IFERROR(INDEX('Data Tab - BV EPA P3'!AC$37:AC$402,MATCH(1,INDEX(('Data Tab - BV EPA P3'!$C$37:$C$402=$B41)*('Data Tab - BV EPA P3'!AC$37:AC$402&lt;&gt;""),0),0)),"")</f>
        <v/>
      </c>
      <c r="G41" s="44" t="str">
        <f>IFERROR(INDEX('Data Tab - BV EPA P3'!AJ$37:AJ$402,MATCH(1,INDEX(('Data Tab - BV EPA P3'!$C$37:$C$402=$B41)*('Data Tab - BV EPA P3'!AJ$37:AJ$402&lt;&gt;""),0),0)),"")</f>
        <v/>
      </c>
      <c r="H41" s="44" t="str">
        <f>IFERROR(INDEX('Data Tab - BV EPA P3'!AI$37:AI$402,MATCH(1,INDEX(('Data Tab - BV EPA P3'!$C$37:$C$402=$B41)*('Data Tab - BV EPA P3'!AI$37:AI$402&lt;&gt;""),0),0)),"")</f>
        <v/>
      </c>
      <c r="I41" s="26" t="str">
        <f>IFERROR(INDEX('Data Tab - BV EPA P3'!AK$37:AK$402,MATCH(1,INDEX(('Data Tab - BV EPA P3'!$C$37:$C$402=$B41)*('Data Tab - BV EPA P3'!AK$37:AK$402&lt;&gt;""),0),0)),"")</f>
        <v/>
      </c>
      <c r="J41" s="78" t="str">
        <f>IFERROR(INDEX('Data Tab - BV EPA P3'!AB$37:AB$402,MATCH(1,INDEX(('Data Tab - BV EPA P3'!$C$37:$C$402=$B41)*('Data Tab - BV EPA P3'!AB$37:AB$402&lt;&gt;""),0),0)),"")</f>
        <v/>
      </c>
      <c r="K41" s="261" t="str">
        <f t="array" ref="K41">IFERROR(INDEX('Data Tab - BV Effluent Quality'!R$37:R$2000,MATCH(1,INDEX((TRUNC('Data Tab - BV Effluent Quality'!$C$37:$C$2000,0)=$B41)*('Data Tab - BV Effluent Quality'!R$37:R$2000&lt;&gt;""),0),0)),"")</f>
        <v/>
      </c>
    </row>
    <row r="42" spans="2:11" x14ac:dyDescent="0.2">
      <c r="B42" s="190" t="str">
        <f t="array" ref="B42">IFERROR(INDEX('BV Intermediate'!$C$8:$C$103,MATCH(0,COUNTIF($B$12:B41,'BV Intermediate'!$C$8:$C$103&amp;""),0)),"")</f>
        <v/>
      </c>
      <c r="C42" s="26" t="str">
        <f>IFERROR(INDEX('Data Tab - BV EPA P3'!AA$37:AA$402,MATCH(1,INDEX(('Data Tab - BV EPA P3'!$C$37:$C$402=$B42)*('Data Tab - BV EPA P3'!AA$37:AA$402&lt;&gt;""),0),0)),"")</f>
        <v/>
      </c>
      <c r="D42" s="26" t="str">
        <f>IFERROR('BV Intermediate'!L37-0.1*'BV Intermediate'!M37,"")</f>
        <v/>
      </c>
      <c r="E42" s="26" t="str">
        <f>IFERROR(INDEX('Data Tab - BV EPA P3'!AF$37:AF$402,MATCH(1,INDEX(('Data Tab - BV EPA P3'!$C$37:$C$402=$B42)*('Data Tab - BV EPA P3'!AF$37:AF$402&lt;&gt;""),0),0)),"")</f>
        <v/>
      </c>
      <c r="F42" s="26" t="str">
        <f>IFERROR(INDEX('Data Tab - BV EPA P3'!AC$37:AC$402,MATCH(1,INDEX(('Data Tab - BV EPA P3'!$C$37:$C$402=$B42)*('Data Tab - BV EPA P3'!AC$37:AC$402&lt;&gt;""),0),0)),"")</f>
        <v/>
      </c>
      <c r="G42" s="44" t="str">
        <f>IFERROR(INDEX('Data Tab - BV EPA P3'!AJ$37:AJ$402,MATCH(1,INDEX(('Data Tab - BV EPA P3'!$C$37:$C$402=$B42)*('Data Tab - BV EPA P3'!AJ$37:AJ$402&lt;&gt;""),0),0)),"")</f>
        <v/>
      </c>
      <c r="H42" s="44" t="str">
        <f>IFERROR(INDEX('Data Tab - BV EPA P3'!AI$37:AI$402,MATCH(1,INDEX(('Data Tab - BV EPA P3'!$C$37:$C$402=$B42)*('Data Tab - BV EPA P3'!AI$37:AI$402&lt;&gt;""),0),0)),"")</f>
        <v/>
      </c>
      <c r="I42" s="26" t="str">
        <f>IFERROR(INDEX('Data Tab - BV EPA P3'!AK$37:AK$402,MATCH(1,INDEX(('Data Tab - BV EPA P3'!$C$37:$C$402=$B42)*('Data Tab - BV EPA P3'!AK$37:AK$402&lt;&gt;""),0),0)),"")</f>
        <v/>
      </c>
      <c r="J42" s="78" t="str">
        <f>IFERROR(INDEX('Data Tab - BV EPA P3'!AB$37:AB$402,MATCH(1,INDEX(('Data Tab - BV EPA P3'!$C$37:$C$402=$B42)*('Data Tab - BV EPA P3'!AB$37:AB$402&lt;&gt;""),0),0)),"")</f>
        <v/>
      </c>
      <c r="K42" s="261" t="str">
        <f t="array" ref="K42">IFERROR(INDEX('Data Tab - BV Effluent Quality'!R$37:R$2000,MATCH(1,INDEX((TRUNC('Data Tab - BV Effluent Quality'!$C$37:$C$2000,0)=$B42)*('Data Tab - BV Effluent Quality'!R$37:R$2000&lt;&gt;""),0),0)),"")</f>
        <v/>
      </c>
    </row>
    <row r="43" spans="2:11" x14ac:dyDescent="0.2">
      <c r="B43" s="191" t="s">
        <v>13</v>
      </c>
      <c r="C43" s="31">
        <f>ROWS(C13:C42)-COUNTBLANK(C13:C42)</f>
        <v>12</v>
      </c>
      <c r="D43" s="31">
        <f t="shared" ref="D43:J43" si="0">ROWS(D13:D42)-COUNTBLANK(D13:D42)</f>
        <v>12</v>
      </c>
      <c r="E43" s="31">
        <f t="shared" si="0"/>
        <v>12</v>
      </c>
      <c r="F43" s="31">
        <f t="shared" si="0"/>
        <v>12</v>
      </c>
      <c r="G43" s="31">
        <f t="shared" si="0"/>
        <v>12</v>
      </c>
      <c r="H43" s="31">
        <f t="shared" si="0"/>
        <v>12</v>
      </c>
      <c r="I43" s="31">
        <f t="shared" si="0"/>
        <v>12</v>
      </c>
      <c r="J43" s="130">
        <f t="shared" si="0"/>
        <v>12</v>
      </c>
      <c r="K43" s="192"/>
    </row>
    <row r="44" spans="2:11" x14ac:dyDescent="0.2">
      <c r="B44" s="193" t="s">
        <v>102</v>
      </c>
      <c r="C44" s="31">
        <f>IF('Data Tab - BV EPA P3'!AA$24&lt;&gt;"",'Data Tab - BV EPA P3'!AA$24,"")</f>
        <v>12</v>
      </c>
      <c r="D44" s="31">
        <f>IF('Data Tab - BV EPA P3'!AK$24&lt;&gt;"",'Data Tab - BV EPA P3'!AK$24,"")</f>
        <v>12</v>
      </c>
      <c r="E44" s="31">
        <f>IF('Data Tab - BV EPA P3'!AF$24&lt;&gt;"",'Data Tab - BV EPA P3'!AF$24,"")</f>
        <v>12</v>
      </c>
      <c r="F44" s="31">
        <f>IF('Data Tab - BV EPA P3'!AC$24&lt;&gt;"",'Data Tab - BV EPA P3'!AC$24,"")</f>
        <v>12</v>
      </c>
      <c r="G44" s="31">
        <f>IF('Data Tab - BV EPA P3'!AJ$24&lt;&gt;"",'Data Tab - BV EPA P3'!AJ$24,"")</f>
        <v>12</v>
      </c>
      <c r="H44" s="31">
        <f>IF('Data Tab - BV EPA P3'!AI$24&lt;&gt;"",'Data Tab - BV EPA P3'!AI$24,"")</f>
        <v>12</v>
      </c>
      <c r="I44" s="31">
        <f>IF('Data Tab - BV EPA P3'!AK$24&lt;&gt;"",'Data Tab - BV EPA P3'!AK$24,"")</f>
        <v>12</v>
      </c>
      <c r="J44" s="130" t="str">
        <f>IF('Data Tab - BV EPA P3'!AH$24&lt;&gt;"",'Data Tab - BV EPA P3'!AH$24,"")</f>
        <v/>
      </c>
      <c r="K44" s="192"/>
    </row>
    <row r="45" spans="2:11" x14ac:dyDescent="0.2">
      <c r="B45" s="183" t="s">
        <v>1</v>
      </c>
      <c r="C45" s="31">
        <f>MIN('BV Intermediate'!F8:F34)</f>
        <v>2</v>
      </c>
      <c r="D45" s="31">
        <f>MIN('BV Intermediate'!G8:G34)</f>
        <v>0.95</v>
      </c>
      <c r="E45" s="31">
        <f>MIN('BV Intermediate'!H8:H34)</f>
        <v>1</v>
      </c>
      <c r="F45" s="31">
        <f>MIN('BV Intermediate'!I8:I34)</f>
        <v>1</v>
      </c>
      <c r="G45" s="45">
        <f>MIN('BV Intermediate'!J8:J34)</f>
        <v>0.1</v>
      </c>
      <c r="H45" s="45">
        <f>MIN('BV Intermediate'!K8:K34)</f>
        <v>9.39</v>
      </c>
      <c r="I45" s="31">
        <f>MIN('BV Intermediate'!L8:L34)</f>
        <v>1</v>
      </c>
      <c r="J45" s="130">
        <f>MIN('BV Intermediate'!M8:M34)</f>
        <v>0.5</v>
      </c>
      <c r="K45" s="192"/>
    </row>
    <row r="46" spans="2:11" x14ac:dyDescent="0.2">
      <c r="B46" s="183" t="s">
        <v>2</v>
      </c>
      <c r="C46" s="31">
        <f>IFERROR(AVERAGE('BV Intermediate'!F8:F34),"")</f>
        <v>6.25</v>
      </c>
      <c r="D46" s="31">
        <f>IFERROR(AVERAGE('BV Intermediate'!G8:G34),"")</f>
        <v>6.5916666666666677</v>
      </c>
      <c r="E46" s="31">
        <f>IFERROR(AVERAGE('BV Intermediate'!H8:H34),"")</f>
        <v>1.0833333333333333</v>
      </c>
      <c r="F46" s="31">
        <f>IFERROR(AVERAGE('BV Intermediate'!I8:I34),"")</f>
        <v>49.916666666666664</v>
      </c>
      <c r="G46" s="45">
        <f>IFERROR(AVERAGE('BV Intermediate'!J8:J34),"")</f>
        <v>1.6950000000000001</v>
      </c>
      <c r="H46" s="45">
        <f>IFERROR(AVERAGE('BV Intermediate'!K8:K34),"")</f>
        <v>30.049166666666665</v>
      </c>
      <c r="I46" s="31">
        <f>IFERROR(AVERAGE('BV Intermediate'!L8:L34),"")</f>
        <v>6.666666666666667</v>
      </c>
      <c r="J46" s="130">
        <f>IFERROR(AVERAGE('BV Intermediate'!M8:M34),"")</f>
        <v>0.75</v>
      </c>
      <c r="K46" s="192"/>
    </row>
    <row r="47" spans="2:11" x14ac:dyDescent="0.2">
      <c r="B47" s="194" t="s">
        <v>45</v>
      </c>
      <c r="C47" s="39" t="str">
        <f>IF(C8&lt;&gt;"",1-COUNTIF(C13:C42,"&gt;"&amp;C8)/C43,"-")</f>
        <v>-</v>
      </c>
      <c r="D47" s="39" t="str">
        <f t="shared" ref="D47:J47" si="1">IF(D8&lt;&gt;"",1-COUNTIF(D13:D42,"&gt;"&amp;D8)/D43,"-")</f>
        <v>-</v>
      </c>
      <c r="E47" s="39" t="str">
        <f t="shared" si="1"/>
        <v>-</v>
      </c>
      <c r="F47" s="39" t="str">
        <f t="shared" si="1"/>
        <v>-</v>
      </c>
      <c r="G47" s="39" t="str">
        <f t="shared" si="1"/>
        <v>-</v>
      </c>
      <c r="H47" s="39" t="str">
        <f t="shared" si="1"/>
        <v>-</v>
      </c>
      <c r="I47" s="39" t="str">
        <f t="shared" si="1"/>
        <v>-</v>
      </c>
      <c r="J47" s="131" t="str">
        <f t="shared" si="1"/>
        <v>-</v>
      </c>
      <c r="K47" s="192"/>
    </row>
    <row r="48" spans="2:11" x14ac:dyDescent="0.2">
      <c r="B48" s="194" t="s">
        <v>46</v>
      </c>
      <c r="C48" s="39">
        <f>IF(C10&lt;&gt;"",1-SUM(COUNTIF(C13:C42,"&gt;"&amp;C10),COUNTIF(C13:C42,"&lt;"&amp;C9))/C43,"-")</f>
        <v>1</v>
      </c>
      <c r="D48" s="39">
        <f t="shared" ref="D48:J48" si="2">IF(D10&lt;&gt;"",1-SUM(COUNTIF(D13:D42,"&gt;"&amp;D10),COUNTIF(D13:D42,"&lt;"&amp;D9))/D43,"-")</f>
        <v>1</v>
      </c>
      <c r="E48" s="39">
        <f t="shared" si="2"/>
        <v>1</v>
      </c>
      <c r="F48" s="39" t="str">
        <f t="shared" si="2"/>
        <v>-</v>
      </c>
      <c r="G48" s="39" t="str">
        <f t="shared" si="2"/>
        <v>-</v>
      </c>
      <c r="H48" s="39" t="str">
        <f t="shared" si="2"/>
        <v>-</v>
      </c>
      <c r="I48" s="39" t="str">
        <f t="shared" si="2"/>
        <v>-</v>
      </c>
      <c r="J48" s="131" t="str">
        <f t="shared" si="2"/>
        <v>-</v>
      </c>
      <c r="K48" s="192"/>
    </row>
    <row r="49" spans="2:11" ht="15.75" customHeight="1" x14ac:dyDescent="0.2">
      <c r="B49" s="183" t="s">
        <v>3</v>
      </c>
      <c r="C49" s="31">
        <f>IF(COUNTIF(C13:C42,"=&gt;*")&gt;0,"TNTC",MAX('BV Intermediate'!F8:F37))</f>
        <v>17</v>
      </c>
      <c r="D49" s="31">
        <f>IF(COUNTIF(D13:D42,"=&gt;*")&gt;0,"TNTC",MAX('BV Intermediate'!G8:G37))</f>
        <v>13.95</v>
      </c>
      <c r="E49" s="31">
        <f>IF(COUNTIF(E13:E42,"=&gt;*")&gt;0,"TNTC",MAX('BV Intermediate'!H8:H37))</f>
        <v>2</v>
      </c>
      <c r="F49" s="31">
        <f>IF(COUNTIF(F13:F42,"=&gt;*")&gt;0,"TNTC",MAX('BV Intermediate'!I8:I37))</f>
        <v>150</v>
      </c>
      <c r="G49" s="45">
        <f>IF(COUNTIF(G13:G42,"=&gt;*")&gt;0,"TNTC",MAX('BV Intermediate'!J8:J37))</f>
        <v>3.28</v>
      </c>
      <c r="H49" s="45">
        <f>IF(COUNTIF(H13:H42,"=&gt;*")&gt;0,"TNTC",MAX('BV Intermediate'!K8:K37))</f>
        <v>46.1</v>
      </c>
      <c r="I49" s="31">
        <f>IF(COUNTIF(I13:I42,"=&gt;*")&gt;0,"TNTC",MAX('BV Intermediate'!L8:L37))</f>
        <v>14</v>
      </c>
      <c r="J49" s="130">
        <f>IF(COUNTIF(J13:J42,"=&gt;*")&gt;0,"TNTC",MAX('BV Intermediate'!M8:M37))</f>
        <v>3</v>
      </c>
      <c r="K49" s="192"/>
    </row>
    <row r="50" spans="2:11" ht="15.75" customHeight="1" x14ac:dyDescent="0.2">
      <c r="B50" s="280" t="s">
        <v>100</v>
      </c>
      <c r="C50" s="6" t="s">
        <v>99</v>
      </c>
      <c r="D50" s="5"/>
      <c r="E50" s="5"/>
      <c r="F50" s="5"/>
      <c r="G50" s="5"/>
      <c r="H50" s="5"/>
      <c r="I50" s="5"/>
      <c r="J50" s="5"/>
      <c r="K50" s="4"/>
    </row>
    <row r="51" spans="2:11" ht="15.75" customHeight="1" thickBot="1" x14ac:dyDescent="0.25">
      <c r="B51" s="281"/>
      <c r="C51" s="3" t="s">
        <v>101</v>
      </c>
      <c r="D51" s="2"/>
      <c r="E51" s="2"/>
      <c r="F51" s="2"/>
      <c r="G51" s="2"/>
      <c r="H51" s="2"/>
      <c r="I51" s="2"/>
      <c r="J51" s="2"/>
      <c r="K51" s="1"/>
    </row>
  </sheetData>
  <mergeCells count="16">
    <mergeCell ref="C51:K51"/>
    <mergeCell ref="B50:B51"/>
    <mergeCell ref="I6:I7"/>
    <mergeCell ref="J6:J7"/>
    <mergeCell ref="C6:C7"/>
    <mergeCell ref="D6:D7"/>
    <mergeCell ref="E6:E7"/>
    <mergeCell ref="F6:F7"/>
    <mergeCell ref="G6:G7"/>
    <mergeCell ref="H6:H7"/>
    <mergeCell ref="K6:K7"/>
    <mergeCell ref="J2:K2"/>
    <mergeCell ref="J3:K3"/>
    <mergeCell ref="J4:K4"/>
    <mergeCell ref="J5:K5"/>
    <mergeCell ref="C50:K50"/>
  </mergeCells>
  <conditionalFormatting sqref="C47:J47">
    <cfRule type="expression" dxfId="76" priority="32">
      <formula>C47&gt;=0.9</formula>
    </cfRule>
    <cfRule type="expression" dxfId="75" priority="33">
      <formula>C47&lt;0.9</formula>
    </cfRule>
  </conditionalFormatting>
  <conditionalFormatting sqref="C47:J48">
    <cfRule type="expression" dxfId="74" priority="31">
      <formula>C47="-"</formula>
    </cfRule>
  </conditionalFormatting>
  <conditionalFormatting sqref="C48:J48">
    <cfRule type="expression" dxfId="73" priority="34">
      <formula>C48&gt;=1</formula>
    </cfRule>
    <cfRule type="expression" dxfId="72" priority="35">
      <formula>C48&lt;1</formula>
    </cfRule>
  </conditionalFormatting>
  <conditionalFormatting sqref="C13:K42">
    <cfRule type="expression" dxfId="71" priority="39">
      <formula>($B13&lt;&gt;"")*(C$9&lt;&gt;"")*(C13&lt;C$9)</formula>
    </cfRule>
    <cfRule type="expression" dxfId="70" priority="40">
      <formula>($B13&lt;&gt;"")*(C$10&lt;&gt;"")*ISNUMBER(C13)*(C13&gt;C$10)</formula>
    </cfRule>
    <cfRule type="expression" dxfId="69" priority="41">
      <formula>($B13&lt;&gt;"")*(C$8&lt;&gt;"")*ISNUMBER(C13)*(C13&gt;C$8)</formula>
    </cfRule>
    <cfRule type="expression" dxfId="68" priority="42">
      <formula>MOD(ROW(),2)=0</formula>
    </cfRule>
    <cfRule type="expression" dxfId="67" priority="43">
      <formula>MOD(ROW(),2)=1</formula>
    </cfRule>
  </conditionalFormatting>
  <printOptions horizontalCentered="1"/>
  <pageMargins left="0.196850393700787" right="0.196850393700787" top="0.196850393700787" bottom="0.74803149606299202" header="0" footer="0.31496062992126"/>
  <pageSetup paperSize="9" scale="76" orientation="landscape" r:id="rId1"/>
  <headerFooter>
    <oddFooter>&amp;L&amp;"Calibri"&amp;9Data Powered by:
&amp;G&amp;R&amp;"Calibri"&amp;9Report Generated:
5/01/2024 6:01:39 AM
Page 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71BF-B91D-48FB-8330-5D8A5B7A5996}">
  <dimension ref="A2:M103"/>
  <sheetViews>
    <sheetView workbookViewId="0"/>
  </sheetViews>
  <sheetFormatPr defaultRowHeight="12.75" x14ac:dyDescent="0.2"/>
  <cols>
    <col min="1" max="1" width="10.140625" bestFit="1" customWidth="1"/>
    <col min="2" max="2" width="40.28515625" bestFit="1" customWidth="1"/>
    <col min="3" max="3" width="10.140625" bestFit="1" customWidth="1"/>
    <col min="4" max="4" width="11.5703125" customWidth="1"/>
    <col min="5" max="5" width="10.140625" bestFit="1" customWidth="1"/>
    <col min="6" max="6" width="26.140625" bestFit="1" customWidth="1"/>
    <col min="7" max="7" width="30.28515625" bestFit="1" customWidth="1"/>
    <col min="8" max="8" width="13.5703125" bestFit="1" customWidth="1"/>
    <col min="9" max="9" width="15" bestFit="1" customWidth="1"/>
    <col min="10" max="10" width="17.42578125" bestFit="1" customWidth="1"/>
    <col min="11" max="11" width="13.28515625" bestFit="1" customWidth="1"/>
    <col min="12" max="12" width="31.140625" bestFit="1" customWidth="1"/>
    <col min="13" max="13" width="12.28515625" bestFit="1" customWidth="1"/>
  </cols>
  <sheetData>
    <row r="2" spans="1:13" x14ac:dyDescent="0.2">
      <c r="A2" s="25"/>
      <c r="B2" t="s">
        <v>5</v>
      </c>
      <c r="C2" s="25">
        <f>DATE(YEAR('Reporting Policy'!C2),1,1)</f>
        <v>44927</v>
      </c>
      <c r="D2" s="25"/>
      <c r="F2" s="40" t="s">
        <v>30</v>
      </c>
      <c r="G2" s="40">
        <v>1</v>
      </c>
      <c r="H2" s="40"/>
      <c r="I2" s="40"/>
    </row>
    <row r="3" spans="1:13" x14ac:dyDescent="0.2">
      <c r="B3" t="s">
        <v>6</v>
      </c>
      <c r="C3" s="25">
        <f>EOMONTH('Reporting Policy'!C2,0)</f>
        <v>45291</v>
      </c>
      <c r="D3" s="25"/>
      <c r="F3" s="40" t="s">
        <v>31</v>
      </c>
      <c r="G3" s="40">
        <v>0.5</v>
      </c>
      <c r="H3" s="40"/>
      <c r="I3" s="40"/>
    </row>
    <row r="4" spans="1:13" x14ac:dyDescent="0.2">
      <c r="C4" s="25"/>
    </row>
    <row r="5" spans="1:13" x14ac:dyDescent="0.2">
      <c r="C5" s="287" t="s">
        <v>32</v>
      </c>
      <c r="D5" s="287"/>
      <c r="E5" s="287"/>
      <c r="F5" s="287"/>
      <c r="G5" s="287"/>
      <c r="H5" s="287"/>
      <c r="I5" s="287"/>
      <c r="J5" s="287"/>
      <c r="K5" s="41"/>
      <c r="L5" s="41"/>
      <c r="M5" s="41"/>
    </row>
    <row r="6" spans="1:13" x14ac:dyDescent="0.2">
      <c r="B6" t="s">
        <v>7</v>
      </c>
      <c r="C6" s="25">
        <f>IF(MIN(C8:C103),MIN(C8:C103),"")</f>
        <v>44930</v>
      </c>
      <c r="F6" s="25"/>
      <c r="G6" s="25"/>
      <c r="H6" s="25"/>
      <c r="I6" s="25"/>
    </row>
    <row r="7" spans="1:13" x14ac:dyDescent="0.2">
      <c r="C7" s="25"/>
      <c r="E7" s="42" t="s">
        <v>16</v>
      </c>
      <c r="F7" s="43" t="str">
        <f>'BV Quality EPA P3'!C6</f>
        <v>Biochemical Oxygen Demand</v>
      </c>
      <c r="G7" s="43" t="str">
        <f>'BV Quality EPA P3'!D6</f>
        <v>Total Suspended Solids (Adjusted)</v>
      </c>
      <c r="H7" s="43" t="str">
        <f>'BV Quality EPA P3'!E6</f>
        <v>Oil and Grease</v>
      </c>
      <c r="I7" s="43" t="str">
        <f>'BV Quality EPA P3'!F6</f>
        <v>Faecal Coliforms</v>
      </c>
      <c r="J7" s="43" t="str">
        <f>'BV Quality EPA P3'!G6</f>
        <v>Phosphorous (total)</v>
      </c>
      <c r="K7" s="43" t="str">
        <f>'BV Quality EPA P3'!H6</f>
        <v>Nitrogen (total)</v>
      </c>
      <c r="L7" s="43" t="str">
        <f>'BV Quality EPA P3'!I6</f>
        <v>Total Suspended Solids (Measured)</v>
      </c>
      <c r="M7" s="43" t="str">
        <f>'BV Quality EPA P3'!J6</f>
        <v>Chlorophyll 'a'</v>
      </c>
    </row>
    <row r="8" spans="1:13" x14ac:dyDescent="0.2">
      <c r="B8" t="s">
        <v>8</v>
      </c>
      <c r="C8" s="38" t="str">
        <f>IF(AND('Data Tab - BV EPA P3'!$C37&gt;='BV Intermediate'!$C$2,'Data Tab - BV EPA P3'!$C37&lt;=EDATE('BV Intermediate'!$C$2,12),'Data Tab - BV EPA P3'!AA37&lt;&gt;""),'Data Tab - BV EPA P3'!$C37,"")</f>
        <v/>
      </c>
      <c r="E8" s="32">
        <f>'BV Quality EPA P3'!B13</f>
        <v>44930</v>
      </c>
      <c r="F8" s="33">
        <f>IF('BV Quality EPA P3'!C13="","",IF(LEFT('BV Quality EPA P3'!C13,1)="&lt;",$G$3*VALUE(RIGHT('BV Quality EPA P3'!C13,LEN('BV Quality EPA P3'!C13)-1)),IF(LEFT('BV Quality EPA P3'!C13,1)="&gt;",$G$2*VALUE(RIGHT('BV Quality EPA P3'!C13,LEN('BV Quality EPA P3'!C13)-1)),'BV Quality EPA P3'!C13)))</f>
        <v>6</v>
      </c>
      <c r="G8" s="33">
        <f>IF('BV Quality EPA P3'!D13="","",IF(LEFT('BV Quality EPA P3'!D13,1)="&lt;",$G$3*VALUE(RIGHT('BV Quality EPA P3'!D13,LEN('BV Quality EPA P3'!D13)-1)),IF(LEFT('BV Quality EPA P3'!D13,1)="&gt;",$G$2*VALUE(RIGHT('BV Quality EPA P3'!D13,LEN('BV Quality EPA P3'!D13)-1)),'BV Quality EPA P3'!D13)))</f>
        <v>2.7</v>
      </c>
      <c r="H8" s="33">
        <f>IF('BV Quality EPA P3'!E13="","",IF(LEFT('BV Quality EPA P3'!E13,1)="&lt;",$G$3*VALUE(RIGHT('BV Quality EPA P3'!E13,LEN('BV Quality EPA P3'!E13)-1)),IF(LEFT('BV Quality EPA P3'!E13,1)="&gt;",$G$2*VALUE(RIGHT('BV Quality EPA P3'!E13,LEN('BV Quality EPA P3'!E13)-1)),'BV Quality EPA P3'!E13)))</f>
        <v>1</v>
      </c>
      <c r="I8" s="33">
        <f>IF('BV Quality EPA P3'!F13="","",IF(LEFT('BV Quality EPA P3'!F13,1)="&lt;",$G$3*VALUE(RIGHT('BV Quality EPA P3'!F13,LEN('BV Quality EPA P3'!F13)-1)),IF(LEFT('BV Quality EPA P3'!F13,1)="&gt;",$G$2*VALUE(RIGHT('BV Quality EPA P3'!F13,LEN('BV Quality EPA P3'!F13)-1)),'BV Quality EPA P3'!F13)))</f>
        <v>28</v>
      </c>
      <c r="J8" s="33">
        <f>IF('BV Quality EPA P3'!G13="","",IF(LEFT('BV Quality EPA P3'!G13,1)="&lt;",$G$3*VALUE(RIGHT('BV Quality EPA P3'!G13,LEN('BV Quality EPA P3'!G13)-1)),IF(LEFT('BV Quality EPA P3'!G13,1)="&gt;",$G$2*VALUE(RIGHT('BV Quality EPA P3'!G13,LEN('BV Quality EPA P3'!G13)-1)),'BV Quality EPA P3'!G13)))</f>
        <v>1.86</v>
      </c>
      <c r="K8" s="33">
        <f>IF('BV Quality EPA P3'!H13="","",IF(LEFT('BV Quality EPA P3'!H13,1)="&lt;",$G$3*VALUE(RIGHT('BV Quality EPA P3'!H13,LEN('BV Quality EPA P3'!H13)-1)),IF(LEFT('BV Quality EPA P3'!H13,1)="&gt;",$G$2*VALUE(RIGHT('BV Quality EPA P3'!H13,LEN('BV Quality EPA P3'!H13)-1)),'BV Quality EPA P3'!H13)))</f>
        <v>31.4</v>
      </c>
      <c r="L8" s="33">
        <f>IF('BV Quality EPA P3'!I13="","",IF(LEFT('BV Quality EPA P3'!I13,1)="&lt;",$G$3*VALUE(RIGHT('BV Quality EPA P3'!I13,LEN('BV Quality EPA P3'!I13)-1)),IF(LEFT('BV Quality EPA P3'!I13,1)="&gt;",$G$2*VALUE(RIGHT('BV Quality EPA P3'!I13,LEN('BV Quality EPA P3'!I13)-1)),'BV Quality EPA P3'!I13)))</f>
        <v>3</v>
      </c>
      <c r="M8" s="33">
        <f>IF('BV Quality EPA P3'!J13="","",IF(LEFT('BV Quality EPA P3'!J13,1)="&lt;",$G$3*VALUE(RIGHT('BV Quality EPA P3'!J13,LEN('BV Quality EPA P3'!J13)-1)),IF(LEFT('BV Quality EPA P3'!J13,1)="&gt;",$G$2*VALUE(RIGHT('BV Quality EPA P3'!J13,LEN('BV Quality EPA P3'!J13)-1)),'BV Quality EPA P3'!J13)))</f>
        <v>3</v>
      </c>
    </row>
    <row r="9" spans="1:13" x14ac:dyDescent="0.2">
      <c r="C9" s="38" t="str">
        <f>IF(AND('Data Tab - BV EPA P3'!$C38&gt;='BV Intermediate'!$C$2,'Data Tab - BV EPA P3'!$C38&lt;=EDATE('BV Intermediate'!$C$2,12),'Data Tab - BV EPA P3'!AA38&lt;&gt;""),'Data Tab - BV EPA P3'!$C38,"")</f>
        <v/>
      </c>
      <c r="E9" s="32">
        <f>'BV Quality EPA P3'!B14</f>
        <v>44958</v>
      </c>
      <c r="F9">
        <f>IF('BV Quality EPA P3'!C14="","",IF(LEFT('BV Quality EPA P3'!C14,1)="&lt;",$G$3*VALUE(RIGHT('BV Quality EPA P3'!C14,LEN('BV Quality EPA P3'!C14)-1)),IF(LEFT('BV Quality EPA P3'!C14,1)="&gt;",$G$2*VALUE(RIGHT('BV Quality EPA P3'!C14,LEN('BV Quality EPA P3'!C14)-1)),'BV Quality EPA P3'!C14)))</f>
        <v>2</v>
      </c>
      <c r="G9">
        <f>IF('BV Quality EPA P3'!D14="","",IF(LEFT('BV Quality EPA P3'!D14,1)="&lt;",$G$3*VALUE(RIGHT('BV Quality EPA P3'!D14,LEN('BV Quality EPA P3'!D14)-1)),IF(LEFT('BV Quality EPA P3'!D14,1)="&gt;",$G$2*VALUE(RIGHT('BV Quality EPA P3'!D14,LEN('BV Quality EPA P3'!D14)-1)),'BV Quality EPA P3'!D14)))</f>
        <v>3.95</v>
      </c>
      <c r="H9">
        <f>IF('BV Quality EPA P3'!E14="","",IF(LEFT('BV Quality EPA P3'!E14,1)="&lt;",$G$3*VALUE(RIGHT('BV Quality EPA P3'!E14,LEN('BV Quality EPA P3'!E14)-1)),IF(LEFT('BV Quality EPA P3'!E14,1)="&gt;",$G$2*VALUE(RIGHT('BV Quality EPA P3'!E14,LEN('BV Quality EPA P3'!E14)-1)),'BV Quality EPA P3'!E14)))</f>
        <v>1</v>
      </c>
      <c r="I9">
        <f>IF('BV Quality EPA P3'!F14="","",IF(LEFT('BV Quality EPA P3'!F14,1)="&lt;",$G$3*VALUE(RIGHT('BV Quality EPA P3'!F14,LEN('BV Quality EPA P3'!F14)-1)),IF(LEFT('BV Quality EPA P3'!F14,1)="&gt;",$G$2*VALUE(RIGHT('BV Quality EPA P3'!F14,LEN('BV Quality EPA P3'!F14)-1)),'BV Quality EPA P3'!F14)))</f>
        <v>1</v>
      </c>
      <c r="J9">
        <f>IF('BV Quality EPA P3'!G14="","",IF(LEFT('BV Quality EPA P3'!G14,1)="&lt;",$G$3*VALUE(RIGHT('BV Quality EPA P3'!G14,LEN('BV Quality EPA P3'!G14)-1)),IF(LEFT('BV Quality EPA P3'!G14,1)="&gt;",$G$2*VALUE(RIGHT('BV Quality EPA P3'!G14,LEN('BV Quality EPA P3'!G14)-1)),'BV Quality EPA P3'!G14)))</f>
        <v>0.26</v>
      </c>
      <c r="K9">
        <f>IF('BV Quality EPA P3'!H14="","",IF(LEFT('BV Quality EPA P3'!H14,1)="&lt;",$G$3*VALUE(RIGHT('BV Quality EPA P3'!H14,LEN('BV Quality EPA P3'!H14)-1)),IF(LEFT('BV Quality EPA P3'!H14,1)="&gt;",$G$2*VALUE(RIGHT('BV Quality EPA P3'!H14,LEN('BV Quality EPA P3'!H14)-1)),'BV Quality EPA P3'!H14)))</f>
        <v>16.600000000000001</v>
      </c>
      <c r="L9">
        <f>IF('BV Quality EPA P3'!I14="","",IF(LEFT('BV Quality EPA P3'!I14,1)="&lt;",$G$3*VALUE(RIGHT('BV Quality EPA P3'!I14,LEN('BV Quality EPA P3'!I14)-1)),IF(LEFT('BV Quality EPA P3'!I14,1)="&gt;",$G$2*VALUE(RIGHT('BV Quality EPA P3'!I14,LEN('BV Quality EPA P3'!I14)-1)),'BV Quality EPA P3'!I14)))</f>
        <v>4</v>
      </c>
      <c r="M9">
        <f>IF('BV Quality EPA P3'!J14="","",IF(LEFT('BV Quality EPA P3'!J14,1)="&lt;",$G$3*VALUE(RIGHT('BV Quality EPA P3'!J14,LEN('BV Quality EPA P3'!J14)-1)),IF(LEFT('BV Quality EPA P3'!J14,1)="&gt;",$G$2*VALUE(RIGHT('BV Quality EPA P3'!J14,LEN('BV Quality EPA P3'!J14)-1)),'BV Quality EPA P3'!J14)))</f>
        <v>0.5</v>
      </c>
    </row>
    <row r="10" spans="1:13" x14ac:dyDescent="0.2">
      <c r="C10" s="38">
        <f>IF(AND('Data Tab - BV EPA P3'!$C39&gt;='BV Intermediate'!$C$2,'Data Tab - BV EPA P3'!$C39&lt;=EDATE('BV Intermediate'!$C$2,12),'Data Tab - BV EPA P3'!AA39&lt;&gt;""),'Data Tab - BV EPA P3'!$C39,"")</f>
        <v>44930</v>
      </c>
      <c r="E10" s="32">
        <f>'BV Quality EPA P3'!B15</f>
        <v>44986</v>
      </c>
      <c r="F10">
        <f>IF('BV Quality EPA P3'!C15="","",IF(LEFT('BV Quality EPA P3'!C15,1)="&lt;",$G$3*VALUE(RIGHT('BV Quality EPA P3'!C15,LEN('BV Quality EPA P3'!C15)-1)),IF(LEFT('BV Quality EPA P3'!C15,1)="&gt;",$G$2*VALUE(RIGHT('BV Quality EPA P3'!C15,LEN('BV Quality EPA P3'!C15)-1)),'BV Quality EPA P3'!C15)))</f>
        <v>5</v>
      </c>
      <c r="G10">
        <f>IF('BV Quality EPA P3'!D15="","",IF(LEFT('BV Quality EPA P3'!D15,1)="&lt;",$G$3*VALUE(RIGHT('BV Quality EPA P3'!D15,LEN('BV Quality EPA P3'!D15)-1)),IF(LEFT('BV Quality EPA P3'!D15,1)="&gt;",$G$2*VALUE(RIGHT('BV Quality EPA P3'!D15,LEN('BV Quality EPA P3'!D15)-1)),'BV Quality EPA P3'!D15)))</f>
        <v>1.95</v>
      </c>
      <c r="H10">
        <f>IF('BV Quality EPA P3'!E15="","",IF(LEFT('BV Quality EPA P3'!E15,1)="&lt;",$G$3*VALUE(RIGHT('BV Quality EPA P3'!E15,LEN('BV Quality EPA P3'!E15)-1)),IF(LEFT('BV Quality EPA P3'!E15,1)="&gt;",$G$2*VALUE(RIGHT('BV Quality EPA P3'!E15,LEN('BV Quality EPA P3'!E15)-1)),'BV Quality EPA P3'!E15)))</f>
        <v>1</v>
      </c>
      <c r="I10">
        <f>IF('BV Quality EPA P3'!F15="","",IF(LEFT('BV Quality EPA P3'!F15,1)="&lt;",$G$3*VALUE(RIGHT('BV Quality EPA P3'!F15,LEN('BV Quality EPA P3'!F15)-1)),IF(LEFT('BV Quality EPA P3'!F15,1)="&gt;",$G$2*VALUE(RIGHT('BV Quality EPA P3'!F15,LEN('BV Quality EPA P3'!F15)-1)),'BV Quality EPA P3'!F15)))</f>
        <v>13</v>
      </c>
      <c r="J10">
        <f>IF('BV Quality EPA P3'!G15="","",IF(LEFT('BV Quality EPA P3'!G15,1)="&lt;",$G$3*VALUE(RIGHT('BV Quality EPA P3'!G15,LEN('BV Quality EPA P3'!G15)-1)),IF(LEFT('BV Quality EPA P3'!G15,1)="&gt;",$G$2*VALUE(RIGHT('BV Quality EPA P3'!G15,LEN('BV Quality EPA P3'!G15)-1)),'BV Quality EPA P3'!G15)))</f>
        <v>1.34</v>
      </c>
      <c r="K10">
        <f>IF('BV Quality EPA P3'!H15="","",IF(LEFT('BV Quality EPA P3'!H15,1)="&lt;",$G$3*VALUE(RIGHT('BV Quality EPA P3'!H15,LEN('BV Quality EPA P3'!H15)-1)),IF(LEFT('BV Quality EPA P3'!H15,1)="&gt;",$G$2*VALUE(RIGHT('BV Quality EPA P3'!H15,LEN('BV Quality EPA P3'!H15)-1)),'BV Quality EPA P3'!H15)))</f>
        <v>29.3</v>
      </c>
      <c r="L10">
        <f>IF('BV Quality EPA P3'!I15="","",IF(LEFT('BV Quality EPA P3'!I15,1)="&lt;",$G$3*VALUE(RIGHT('BV Quality EPA P3'!I15,LEN('BV Quality EPA P3'!I15)-1)),IF(LEFT('BV Quality EPA P3'!I15,1)="&gt;",$G$2*VALUE(RIGHT('BV Quality EPA P3'!I15,LEN('BV Quality EPA P3'!I15)-1)),'BV Quality EPA P3'!I15)))</f>
        <v>2</v>
      </c>
      <c r="M10">
        <f>IF('BV Quality EPA P3'!J15="","",IF(LEFT('BV Quality EPA P3'!J15,1)="&lt;",$G$3*VALUE(RIGHT('BV Quality EPA P3'!J15,LEN('BV Quality EPA P3'!J15)-1)),IF(LEFT('BV Quality EPA P3'!J15,1)="&gt;",$G$2*VALUE(RIGHT('BV Quality EPA P3'!J15,LEN('BV Quality EPA P3'!J15)-1)),'BV Quality EPA P3'!J15)))</f>
        <v>0.5</v>
      </c>
    </row>
    <row r="11" spans="1:13" x14ac:dyDescent="0.2">
      <c r="C11" s="38" t="str">
        <f>IF(AND('Data Tab - BV EPA P3'!$C40&gt;='BV Intermediate'!$C$2,'Data Tab - BV EPA P3'!$C40&lt;=EDATE('BV Intermediate'!$C$2,12),'Data Tab - BV EPA P3'!AA40&lt;&gt;""),'Data Tab - BV EPA P3'!$C40,"")</f>
        <v/>
      </c>
      <c r="E11" s="32">
        <f>'BV Quality EPA P3'!B16</f>
        <v>45014</v>
      </c>
      <c r="F11">
        <f>IF('BV Quality EPA P3'!C16="","",IF(LEFT('BV Quality EPA P3'!C16,1)="&lt;",$G$3*VALUE(RIGHT('BV Quality EPA P3'!C16,LEN('BV Quality EPA P3'!C16)-1)),IF(LEFT('BV Quality EPA P3'!C16,1)="&gt;",$G$2*VALUE(RIGHT('BV Quality EPA P3'!C16,LEN('BV Quality EPA P3'!C16)-1)),'BV Quality EPA P3'!C16)))</f>
        <v>4</v>
      </c>
      <c r="G11">
        <f>IF('BV Quality EPA P3'!D16="","",IF(LEFT('BV Quality EPA P3'!D16,1)="&lt;",$G$3*VALUE(RIGHT('BV Quality EPA P3'!D16,LEN('BV Quality EPA P3'!D16)-1)),IF(LEFT('BV Quality EPA P3'!D16,1)="&gt;",$G$2*VALUE(RIGHT('BV Quality EPA P3'!D16,LEN('BV Quality EPA P3'!D16)-1)),'BV Quality EPA P3'!D16)))</f>
        <v>0.95</v>
      </c>
      <c r="H11">
        <f>IF('BV Quality EPA P3'!E16="","",IF(LEFT('BV Quality EPA P3'!E16,1)="&lt;",$G$3*VALUE(RIGHT('BV Quality EPA P3'!E16,LEN('BV Quality EPA P3'!E16)-1)),IF(LEFT('BV Quality EPA P3'!E16,1)="&gt;",$G$2*VALUE(RIGHT('BV Quality EPA P3'!E16,LEN('BV Quality EPA P3'!E16)-1)),'BV Quality EPA P3'!E16)))</f>
        <v>1</v>
      </c>
      <c r="I11">
        <f>IF('BV Quality EPA P3'!F16="","",IF(LEFT('BV Quality EPA P3'!F16,1)="&lt;",$G$3*VALUE(RIGHT('BV Quality EPA P3'!F16,LEN('BV Quality EPA P3'!F16)-1)),IF(LEFT('BV Quality EPA P3'!F16,1)="&gt;",$G$2*VALUE(RIGHT('BV Quality EPA P3'!F16,LEN('BV Quality EPA P3'!F16)-1)),'BV Quality EPA P3'!F16)))</f>
        <v>4</v>
      </c>
      <c r="J11">
        <f>IF('BV Quality EPA P3'!G16="","",IF(LEFT('BV Quality EPA P3'!G16,1)="&lt;",$G$3*VALUE(RIGHT('BV Quality EPA P3'!G16,LEN('BV Quality EPA P3'!G16)-1)),IF(LEFT('BV Quality EPA P3'!G16,1)="&gt;",$G$2*VALUE(RIGHT('BV Quality EPA P3'!G16,LEN('BV Quality EPA P3'!G16)-1)),'BV Quality EPA P3'!G16)))</f>
        <v>0.1</v>
      </c>
      <c r="K11">
        <f>IF('BV Quality EPA P3'!H16="","",IF(LEFT('BV Quality EPA P3'!H16,1)="&lt;",$G$3*VALUE(RIGHT('BV Quality EPA P3'!H16,LEN('BV Quality EPA P3'!H16)-1)),IF(LEFT('BV Quality EPA P3'!H16,1)="&gt;",$G$2*VALUE(RIGHT('BV Quality EPA P3'!H16,LEN('BV Quality EPA P3'!H16)-1)),'BV Quality EPA P3'!H16)))</f>
        <v>9.39</v>
      </c>
      <c r="L11">
        <f>IF('BV Quality EPA P3'!I16="","",IF(LEFT('BV Quality EPA P3'!I16,1)="&lt;",$G$3*VALUE(RIGHT('BV Quality EPA P3'!I16,LEN('BV Quality EPA P3'!I16)-1)),IF(LEFT('BV Quality EPA P3'!I16,1)="&gt;",$G$2*VALUE(RIGHT('BV Quality EPA P3'!I16,LEN('BV Quality EPA P3'!I16)-1)),'BV Quality EPA P3'!I16)))</f>
        <v>1</v>
      </c>
      <c r="M11">
        <f>IF('BV Quality EPA P3'!J16="","",IF(LEFT('BV Quality EPA P3'!J16,1)="&lt;",$G$3*VALUE(RIGHT('BV Quality EPA P3'!J16,LEN('BV Quality EPA P3'!J16)-1)),IF(LEFT('BV Quality EPA P3'!J16,1)="&gt;",$G$2*VALUE(RIGHT('BV Quality EPA P3'!J16,LEN('BV Quality EPA P3'!J16)-1)),'BV Quality EPA P3'!J16)))</f>
        <v>0.5</v>
      </c>
    </row>
    <row r="12" spans="1:13" x14ac:dyDescent="0.2">
      <c r="C12" s="38" t="str">
        <f>IF(AND('Data Tab - BV EPA P3'!$C41&gt;='BV Intermediate'!$C$2,'Data Tab - BV EPA P3'!$C41&lt;=EDATE('BV Intermediate'!$C$2,12),'Data Tab - BV EPA P3'!AA41&lt;&gt;""),'Data Tab - BV EPA P3'!$C41,"")</f>
        <v/>
      </c>
      <c r="E12" s="32">
        <f>'BV Quality EPA P3'!B17</f>
        <v>45042.333333333328</v>
      </c>
      <c r="F12">
        <f>IF('BV Quality EPA P3'!C17="","",IF(LEFT('BV Quality EPA P3'!C17,1)="&lt;",$G$3*VALUE(RIGHT('BV Quality EPA P3'!C17,LEN('BV Quality EPA P3'!C17)-1)),IF(LEFT('BV Quality EPA P3'!C17,1)="&gt;",$G$2*VALUE(RIGHT('BV Quality EPA P3'!C17,LEN('BV Quality EPA P3'!C17)-1)),'BV Quality EPA P3'!C17)))</f>
        <v>4</v>
      </c>
      <c r="G12">
        <f>IF('BV Quality EPA P3'!D17="","",IF(LEFT('BV Quality EPA P3'!D17,1)="&lt;",$G$3*VALUE(RIGHT('BV Quality EPA P3'!D17,LEN('BV Quality EPA P3'!D17)-1)),IF(LEFT('BV Quality EPA P3'!D17,1)="&gt;",$G$2*VALUE(RIGHT('BV Quality EPA P3'!D17,LEN('BV Quality EPA P3'!D17)-1)),'BV Quality EPA P3'!D17)))</f>
        <v>4.9000000000000004</v>
      </c>
      <c r="H12">
        <f>IF('BV Quality EPA P3'!E17="","",IF(LEFT('BV Quality EPA P3'!E17,1)="&lt;",$G$3*VALUE(RIGHT('BV Quality EPA P3'!E17,LEN('BV Quality EPA P3'!E17)-1)),IF(LEFT('BV Quality EPA P3'!E17,1)="&gt;",$G$2*VALUE(RIGHT('BV Quality EPA P3'!E17,LEN('BV Quality EPA P3'!E17)-1)),'BV Quality EPA P3'!E17)))</f>
        <v>1</v>
      </c>
      <c r="I12">
        <f>IF('BV Quality EPA P3'!F17="","",IF(LEFT('BV Quality EPA P3'!F17,1)="&lt;",$G$3*VALUE(RIGHT('BV Quality EPA P3'!F17,LEN('BV Quality EPA P3'!F17)-1)),IF(LEFT('BV Quality EPA P3'!F17,1)="&gt;",$G$2*VALUE(RIGHT('BV Quality EPA P3'!F17,LEN('BV Quality EPA P3'!F17)-1)),'BV Quality EPA P3'!F17)))</f>
        <v>30</v>
      </c>
      <c r="J12">
        <f>IF('BV Quality EPA P3'!G17="","",IF(LEFT('BV Quality EPA P3'!G17,1)="&lt;",$G$3*VALUE(RIGHT('BV Quality EPA P3'!G17,LEN('BV Quality EPA P3'!G17)-1)),IF(LEFT('BV Quality EPA P3'!G17,1)="&gt;",$G$2*VALUE(RIGHT('BV Quality EPA P3'!G17,LEN('BV Quality EPA P3'!G17)-1)),'BV Quality EPA P3'!G17)))</f>
        <v>0.89</v>
      </c>
      <c r="K12">
        <f>IF('BV Quality EPA P3'!H17="","",IF(LEFT('BV Quality EPA P3'!H17,1)="&lt;",$G$3*VALUE(RIGHT('BV Quality EPA P3'!H17,LEN('BV Quality EPA P3'!H17)-1)),IF(LEFT('BV Quality EPA P3'!H17,1)="&gt;",$G$2*VALUE(RIGHT('BV Quality EPA P3'!H17,LEN('BV Quality EPA P3'!H17)-1)),'BV Quality EPA P3'!H17)))</f>
        <v>24.1</v>
      </c>
      <c r="L12">
        <f>IF('BV Quality EPA P3'!I17="","",IF(LEFT('BV Quality EPA P3'!I17,1)="&lt;",$G$3*VALUE(RIGHT('BV Quality EPA P3'!I17,LEN('BV Quality EPA P3'!I17)-1)),IF(LEFT('BV Quality EPA P3'!I17,1)="&gt;",$G$2*VALUE(RIGHT('BV Quality EPA P3'!I17,LEN('BV Quality EPA P3'!I17)-1)),'BV Quality EPA P3'!I17)))</f>
        <v>5</v>
      </c>
      <c r="M12">
        <f>IF('BV Quality EPA P3'!J17="","",IF(LEFT('BV Quality EPA P3'!J17,1)="&lt;",$G$3*VALUE(RIGHT('BV Quality EPA P3'!J17,LEN('BV Quality EPA P3'!J17)-1)),IF(LEFT('BV Quality EPA P3'!J17,1)="&gt;",$G$2*VALUE(RIGHT('BV Quality EPA P3'!J17,LEN('BV Quality EPA P3'!J17)-1)),'BV Quality EPA P3'!J17)))</f>
        <v>1</v>
      </c>
    </row>
    <row r="13" spans="1:13" x14ac:dyDescent="0.2">
      <c r="C13" s="38" t="str">
        <f>IF(AND('Data Tab - BV EPA P3'!$C42&gt;='BV Intermediate'!$C$2,'Data Tab - BV EPA P3'!$C42&lt;=EDATE('BV Intermediate'!$C$2,12),'Data Tab - BV EPA P3'!AA42&lt;&gt;""),'Data Tab - BV EPA P3'!$C42,"")</f>
        <v/>
      </c>
      <c r="E13" s="32">
        <f>'BV Quality EPA P3'!B18</f>
        <v>45070.333333333328</v>
      </c>
      <c r="F13">
        <f>IF('BV Quality EPA P3'!C18="","",IF(LEFT('BV Quality EPA P3'!C18,1)="&lt;",$G$3*VALUE(RIGHT('BV Quality EPA P3'!C18,LEN('BV Quality EPA P3'!C18)-1)),IF(LEFT('BV Quality EPA P3'!C18,1)="&gt;",$G$2*VALUE(RIGHT('BV Quality EPA P3'!C18,LEN('BV Quality EPA P3'!C18)-1)),'BV Quality EPA P3'!C18)))</f>
        <v>7</v>
      </c>
      <c r="G13">
        <f>IF('BV Quality EPA P3'!D18="","",IF(LEFT('BV Quality EPA P3'!D18,1)="&lt;",$G$3*VALUE(RIGHT('BV Quality EPA P3'!D18,LEN('BV Quality EPA P3'!D18)-1)),IF(LEFT('BV Quality EPA P3'!D18,1)="&gt;",$G$2*VALUE(RIGHT('BV Quality EPA P3'!D18,LEN('BV Quality EPA P3'!D18)-1)),'BV Quality EPA P3'!D18)))</f>
        <v>5.95</v>
      </c>
      <c r="H13">
        <f>IF('BV Quality EPA P3'!E18="","",IF(LEFT('BV Quality EPA P3'!E18,1)="&lt;",$G$3*VALUE(RIGHT('BV Quality EPA P3'!E18,LEN('BV Quality EPA P3'!E18)-1)),IF(LEFT('BV Quality EPA P3'!E18,1)="&gt;",$G$2*VALUE(RIGHT('BV Quality EPA P3'!E18,LEN('BV Quality EPA P3'!E18)-1)),'BV Quality EPA P3'!E18)))</f>
        <v>1</v>
      </c>
      <c r="I13">
        <f>IF('BV Quality EPA P3'!F18="","",IF(LEFT('BV Quality EPA P3'!F18,1)="&lt;",$G$3*VALUE(RIGHT('BV Quality EPA P3'!F18,LEN('BV Quality EPA P3'!F18)-1)),IF(LEFT('BV Quality EPA P3'!F18,1)="&gt;",$G$2*VALUE(RIGHT('BV Quality EPA P3'!F18,LEN('BV Quality EPA P3'!F18)-1)),'BV Quality EPA P3'!F18)))</f>
        <v>40</v>
      </c>
      <c r="J13">
        <f>IF('BV Quality EPA P3'!G18="","",IF(LEFT('BV Quality EPA P3'!G18,1)="&lt;",$G$3*VALUE(RIGHT('BV Quality EPA P3'!G18,LEN('BV Quality EPA P3'!G18)-1)),IF(LEFT('BV Quality EPA P3'!G18,1)="&gt;",$G$2*VALUE(RIGHT('BV Quality EPA P3'!G18,LEN('BV Quality EPA P3'!G18)-1)),'BV Quality EPA P3'!G18)))</f>
        <v>1.89</v>
      </c>
      <c r="K13">
        <f>IF('BV Quality EPA P3'!H18="","",IF(LEFT('BV Quality EPA P3'!H18,1)="&lt;",$G$3*VALUE(RIGHT('BV Quality EPA P3'!H18,LEN('BV Quality EPA P3'!H18)-1)),IF(LEFT('BV Quality EPA P3'!H18,1)="&gt;",$G$2*VALUE(RIGHT('BV Quality EPA P3'!H18,LEN('BV Quality EPA P3'!H18)-1)),'BV Quality EPA P3'!H18)))</f>
        <v>31</v>
      </c>
      <c r="L13">
        <f>IF('BV Quality EPA P3'!I18="","",IF(LEFT('BV Quality EPA P3'!I18,1)="&lt;",$G$3*VALUE(RIGHT('BV Quality EPA P3'!I18,LEN('BV Quality EPA P3'!I18)-1)),IF(LEFT('BV Quality EPA P3'!I18,1)="&gt;",$G$2*VALUE(RIGHT('BV Quality EPA P3'!I18,LEN('BV Quality EPA P3'!I18)-1)),'BV Quality EPA P3'!I18)))</f>
        <v>6</v>
      </c>
      <c r="M13">
        <f>IF('BV Quality EPA P3'!J18="","",IF(LEFT('BV Quality EPA P3'!J18,1)="&lt;",$G$3*VALUE(RIGHT('BV Quality EPA P3'!J18,LEN('BV Quality EPA P3'!J18)-1)),IF(LEFT('BV Quality EPA P3'!J18,1)="&gt;",$G$2*VALUE(RIGHT('BV Quality EPA P3'!J18,LEN('BV Quality EPA P3'!J18)-1)),'BV Quality EPA P3'!J18)))</f>
        <v>0.5</v>
      </c>
    </row>
    <row r="14" spans="1:13" x14ac:dyDescent="0.2">
      <c r="C14" s="38">
        <f>IF(AND('Data Tab - BV EPA P3'!$C43&gt;='BV Intermediate'!$C$2,'Data Tab - BV EPA P3'!$C43&lt;=EDATE('BV Intermediate'!$C$2,12),'Data Tab - BV EPA P3'!AA43&lt;&gt;""),'Data Tab - BV EPA P3'!$C43,"")</f>
        <v>44958</v>
      </c>
      <c r="E14" s="32">
        <f>'BV Quality EPA P3'!B19</f>
        <v>45098.333333333328</v>
      </c>
      <c r="F14">
        <f>IF('BV Quality EPA P3'!C19="","",IF(LEFT('BV Quality EPA P3'!C19,1)="&lt;",$G$3*VALUE(RIGHT('BV Quality EPA P3'!C19,LEN('BV Quality EPA P3'!C19)-1)),IF(LEFT('BV Quality EPA P3'!C19,1)="&gt;",$G$2*VALUE(RIGHT('BV Quality EPA P3'!C19,LEN('BV Quality EPA P3'!C19)-1)),'BV Quality EPA P3'!C19)))</f>
        <v>6</v>
      </c>
      <c r="G14">
        <f>IF('BV Quality EPA P3'!D19="","",IF(LEFT('BV Quality EPA P3'!D19,1)="&lt;",$G$3*VALUE(RIGHT('BV Quality EPA P3'!D19,LEN('BV Quality EPA P3'!D19)-1)),IF(LEFT('BV Quality EPA P3'!D19,1)="&gt;",$G$2*VALUE(RIGHT('BV Quality EPA P3'!D19,LEN('BV Quality EPA P3'!D19)-1)),'BV Quality EPA P3'!D19)))</f>
        <v>7.95</v>
      </c>
      <c r="H14">
        <f>IF('BV Quality EPA P3'!E19="","",IF(LEFT('BV Quality EPA P3'!E19,1)="&lt;",$G$3*VALUE(RIGHT('BV Quality EPA P3'!E19,LEN('BV Quality EPA P3'!E19)-1)),IF(LEFT('BV Quality EPA P3'!E19,1)="&gt;",$G$2*VALUE(RIGHT('BV Quality EPA P3'!E19,LEN('BV Quality EPA P3'!E19)-1)),'BV Quality EPA P3'!E19)))</f>
        <v>1</v>
      </c>
      <c r="I14">
        <f>IF('BV Quality EPA P3'!F19="","",IF(LEFT('BV Quality EPA P3'!F19,1)="&lt;",$G$3*VALUE(RIGHT('BV Quality EPA P3'!F19,LEN('BV Quality EPA P3'!F19)-1)),IF(LEFT('BV Quality EPA P3'!F19,1)="&gt;",$G$2*VALUE(RIGHT('BV Quality EPA P3'!F19,LEN('BV Quality EPA P3'!F19)-1)),'BV Quality EPA P3'!F19)))</f>
        <v>70</v>
      </c>
      <c r="J14">
        <f>IF('BV Quality EPA P3'!G19="","",IF(LEFT('BV Quality EPA P3'!G19,1)="&lt;",$G$3*VALUE(RIGHT('BV Quality EPA P3'!G19,LEN('BV Quality EPA P3'!G19)-1)),IF(LEFT('BV Quality EPA P3'!G19,1)="&gt;",$G$2*VALUE(RIGHT('BV Quality EPA P3'!G19,LEN('BV Quality EPA P3'!G19)-1)),'BV Quality EPA P3'!G19)))</f>
        <v>2.2599999999999998</v>
      </c>
      <c r="K14">
        <f>IF('BV Quality EPA P3'!H19="","",IF(LEFT('BV Quality EPA P3'!H19,1)="&lt;",$G$3*VALUE(RIGHT('BV Quality EPA P3'!H19,LEN('BV Quality EPA P3'!H19)-1)),IF(LEFT('BV Quality EPA P3'!H19,1)="&gt;",$G$2*VALUE(RIGHT('BV Quality EPA P3'!H19,LEN('BV Quality EPA P3'!H19)-1)),'BV Quality EPA P3'!H19)))</f>
        <v>33.299999999999997</v>
      </c>
      <c r="L14">
        <f>IF('BV Quality EPA P3'!I19="","",IF(LEFT('BV Quality EPA P3'!I19,1)="&lt;",$G$3*VALUE(RIGHT('BV Quality EPA P3'!I19,LEN('BV Quality EPA P3'!I19)-1)),IF(LEFT('BV Quality EPA P3'!I19,1)="&gt;",$G$2*VALUE(RIGHT('BV Quality EPA P3'!I19,LEN('BV Quality EPA P3'!I19)-1)),'BV Quality EPA P3'!I19)))</f>
        <v>8</v>
      </c>
      <c r="M14">
        <f>IF('BV Quality EPA P3'!J19="","",IF(LEFT('BV Quality EPA P3'!J19,1)="&lt;",$G$3*VALUE(RIGHT('BV Quality EPA P3'!J19,LEN('BV Quality EPA P3'!J19)-1)),IF(LEFT('BV Quality EPA P3'!J19,1)="&gt;",$G$2*VALUE(RIGHT('BV Quality EPA P3'!J19,LEN('BV Quality EPA P3'!J19)-1)),'BV Quality EPA P3'!J19)))</f>
        <v>0.5</v>
      </c>
    </row>
    <row r="15" spans="1:13" x14ac:dyDescent="0.2">
      <c r="C15" s="38" t="str">
        <f>IF(AND('Data Tab - BV EPA P3'!$C44&gt;='BV Intermediate'!$C$2,'Data Tab - BV EPA P3'!$C44&lt;=EDATE('BV Intermediate'!$C$2,12),'Data Tab - BV EPA P3'!AA44&lt;&gt;""),'Data Tab - BV EPA P3'!$C44,"")</f>
        <v/>
      </c>
      <c r="E15" s="32">
        <f>'BV Quality EPA P3'!B20</f>
        <v>45126.333333333328</v>
      </c>
      <c r="F15">
        <f>IF('BV Quality EPA P3'!C20="","",IF(LEFT('BV Quality EPA P3'!C20,1)="&lt;",$G$3*VALUE(RIGHT('BV Quality EPA P3'!C20,LEN('BV Quality EPA P3'!C20)-1)),IF(LEFT('BV Quality EPA P3'!C20,1)="&gt;",$G$2*VALUE(RIGHT('BV Quality EPA P3'!C20,LEN('BV Quality EPA P3'!C20)-1)),'BV Quality EPA P3'!C20)))</f>
        <v>8</v>
      </c>
      <c r="G15">
        <f>IF('BV Quality EPA P3'!D20="","",IF(LEFT('BV Quality EPA P3'!D20,1)="&lt;",$G$3*VALUE(RIGHT('BV Quality EPA P3'!D20,LEN('BV Quality EPA P3'!D20)-1)),IF(LEFT('BV Quality EPA P3'!D20,1)="&gt;",$G$2*VALUE(RIGHT('BV Quality EPA P3'!D20,LEN('BV Quality EPA P3'!D20)-1)),'BV Quality EPA P3'!D20)))</f>
        <v>13.95</v>
      </c>
      <c r="H15">
        <f>IF('BV Quality EPA P3'!E20="","",IF(LEFT('BV Quality EPA P3'!E20,1)="&lt;",$G$3*VALUE(RIGHT('BV Quality EPA P3'!E20,LEN('BV Quality EPA P3'!E20)-1)),IF(LEFT('BV Quality EPA P3'!E20,1)="&gt;",$G$2*VALUE(RIGHT('BV Quality EPA P3'!E20,LEN('BV Quality EPA P3'!E20)-1)),'BV Quality EPA P3'!E20)))</f>
        <v>1</v>
      </c>
      <c r="I15">
        <f>IF('BV Quality EPA P3'!F20="","",IF(LEFT('BV Quality EPA P3'!F20,1)="&lt;",$G$3*VALUE(RIGHT('BV Quality EPA P3'!F20,LEN('BV Quality EPA P3'!F20)-1)),IF(LEFT('BV Quality EPA P3'!F20,1)="&gt;",$G$2*VALUE(RIGHT('BV Quality EPA P3'!F20,LEN('BV Quality EPA P3'!F20)-1)),'BV Quality EPA P3'!F20)))</f>
        <v>55</v>
      </c>
      <c r="J15">
        <f>IF('BV Quality EPA P3'!G20="","",IF(LEFT('BV Quality EPA P3'!G20,1)="&lt;",$G$3*VALUE(RIGHT('BV Quality EPA P3'!G20,LEN('BV Quality EPA P3'!G20)-1)),IF(LEFT('BV Quality EPA P3'!G20,1)="&gt;",$G$2*VALUE(RIGHT('BV Quality EPA P3'!G20,LEN('BV Quality EPA P3'!G20)-1)),'BV Quality EPA P3'!G20)))</f>
        <v>3.07</v>
      </c>
      <c r="K15">
        <f>IF('BV Quality EPA P3'!H20="","",IF(LEFT('BV Quality EPA P3'!H20,1)="&lt;",$G$3*VALUE(RIGHT('BV Quality EPA P3'!H20,LEN('BV Quality EPA P3'!H20)-1)),IF(LEFT('BV Quality EPA P3'!H20,1)="&gt;",$G$2*VALUE(RIGHT('BV Quality EPA P3'!H20,LEN('BV Quality EPA P3'!H20)-1)),'BV Quality EPA P3'!H20)))</f>
        <v>39.6</v>
      </c>
      <c r="L15">
        <f>IF('BV Quality EPA P3'!I20="","",IF(LEFT('BV Quality EPA P3'!I20,1)="&lt;",$G$3*VALUE(RIGHT('BV Quality EPA P3'!I20,LEN('BV Quality EPA P3'!I20)-1)),IF(LEFT('BV Quality EPA P3'!I20,1)="&gt;",$G$2*VALUE(RIGHT('BV Quality EPA P3'!I20,LEN('BV Quality EPA P3'!I20)-1)),'BV Quality EPA P3'!I20)))</f>
        <v>14</v>
      </c>
      <c r="M15">
        <f>IF('BV Quality EPA P3'!J20="","",IF(LEFT('BV Quality EPA P3'!J20,1)="&lt;",$G$3*VALUE(RIGHT('BV Quality EPA P3'!J20,LEN('BV Quality EPA P3'!J20)-1)),IF(LEFT('BV Quality EPA P3'!J20,1)="&gt;",$G$2*VALUE(RIGHT('BV Quality EPA P3'!J20,LEN('BV Quality EPA P3'!J20)-1)),'BV Quality EPA P3'!J20)))</f>
        <v>0.5</v>
      </c>
    </row>
    <row r="16" spans="1:13" x14ac:dyDescent="0.2">
      <c r="C16" s="38" t="str">
        <f>IF(AND('Data Tab - BV EPA P3'!$C45&gt;='BV Intermediate'!$C$2,'Data Tab - BV EPA P3'!$C45&lt;=EDATE('BV Intermediate'!$C$2,12),'Data Tab - BV EPA P3'!AA45&lt;&gt;""),'Data Tab - BV EPA P3'!$C45,"")</f>
        <v/>
      </c>
      <c r="E16" s="32">
        <f>'BV Quality EPA P3'!B21</f>
        <v>45154.333333333328</v>
      </c>
      <c r="F16">
        <f>IF('BV Quality EPA P3'!C21="","",IF(LEFT('BV Quality EPA P3'!C21,1)="&lt;",$G$3*VALUE(RIGHT('BV Quality EPA P3'!C21,LEN('BV Quality EPA P3'!C21)-1)),IF(LEFT('BV Quality EPA P3'!C21,1)="&gt;",$G$2*VALUE(RIGHT('BV Quality EPA P3'!C21,LEN('BV Quality EPA P3'!C21)-1)),'BV Quality EPA P3'!C21)))</f>
        <v>17</v>
      </c>
      <c r="G16">
        <f>IF('BV Quality EPA P3'!D21="","",IF(LEFT('BV Quality EPA P3'!D21,1)="&lt;",$G$3*VALUE(RIGHT('BV Quality EPA P3'!D21,LEN('BV Quality EPA P3'!D21)-1)),IF(LEFT('BV Quality EPA P3'!D21,1)="&gt;",$G$2*VALUE(RIGHT('BV Quality EPA P3'!D21,LEN('BV Quality EPA P3'!D21)-1)),'BV Quality EPA P3'!D21)))</f>
        <v>12.95</v>
      </c>
      <c r="H16">
        <f>IF('BV Quality EPA P3'!E21="","",IF(LEFT('BV Quality EPA P3'!E21,1)="&lt;",$G$3*VALUE(RIGHT('BV Quality EPA P3'!E21,LEN('BV Quality EPA P3'!E21)-1)),IF(LEFT('BV Quality EPA P3'!E21,1)="&gt;",$G$2*VALUE(RIGHT('BV Quality EPA P3'!E21,LEN('BV Quality EPA P3'!E21)-1)),'BV Quality EPA P3'!E21)))</f>
        <v>1</v>
      </c>
      <c r="I16">
        <f>IF('BV Quality EPA P3'!F21="","",IF(LEFT('BV Quality EPA P3'!F21,1)="&lt;",$G$3*VALUE(RIGHT('BV Quality EPA P3'!F21,LEN('BV Quality EPA P3'!F21)-1)),IF(LEFT('BV Quality EPA P3'!F21,1)="&gt;",$G$2*VALUE(RIGHT('BV Quality EPA P3'!F21,LEN('BV Quality EPA P3'!F21)-1)),'BV Quality EPA P3'!F21)))</f>
        <v>145</v>
      </c>
      <c r="J16">
        <f>IF('BV Quality EPA P3'!G21="","",IF(LEFT('BV Quality EPA P3'!G21,1)="&lt;",$G$3*VALUE(RIGHT('BV Quality EPA P3'!G21,LEN('BV Quality EPA P3'!G21)-1)),IF(LEFT('BV Quality EPA P3'!G21,1)="&gt;",$G$2*VALUE(RIGHT('BV Quality EPA P3'!G21,LEN('BV Quality EPA P3'!G21)-1)),'BV Quality EPA P3'!G21)))</f>
        <v>2.65</v>
      </c>
      <c r="K16">
        <f>IF('BV Quality EPA P3'!H21="","",IF(LEFT('BV Quality EPA P3'!H21,1)="&lt;",$G$3*VALUE(RIGHT('BV Quality EPA P3'!H21,LEN('BV Quality EPA P3'!H21)-1)),IF(LEFT('BV Quality EPA P3'!H21,1)="&gt;",$G$2*VALUE(RIGHT('BV Quality EPA P3'!H21,LEN('BV Quality EPA P3'!H21)-1)),'BV Quality EPA P3'!H21)))</f>
        <v>46.1</v>
      </c>
      <c r="L16">
        <f>IF('BV Quality EPA P3'!I21="","",IF(LEFT('BV Quality EPA P3'!I21,1)="&lt;",$G$3*VALUE(RIGHT('BV Quality EPA P3'!I21,LEN('BV Quality EPA P3'!I21)-1)),IF(LEFT('BV Quality EPA P3'!I21,1)="&gt;",$G$2*VALUE(RIGHT('BV Quality EPA P3'!I21,LEN('BV Quality EPA P3'!I21)-1)),'BV Quality EPA P3'!I21)))</f>
        <v>13</v>
      </c>
      <c r="M16">
        <f>IF('BV Quality EPA P3'!J21="","",IF(LEFT('BV Quality EPA P3'!J21,1)="&lt;",$G$3*VALUE(RIGHT('BV Quality EPA P3'!J21,LEN('BV Quality EPA P3'!J21)-1)),IF(LEFT('BV Quality EPA P3'!J21,1)="&gt;",$G$2*VALUE(RIGHT('BV Quality EPA P3'!J21,LEN('BV Quality EPA P3'!J21)-1)),'BV Quality EPA P3'!J21)))</f>
        <v>0.5</v>
      </c>
    </row>
    <row r="17" spans="3:13" x14ac:dyDescent="0.2">
      <c r="C17" s="38" t="str">
        <f>IF(AND('Data Tab - BV EPA P3'!$C46&gt;='BV Intermediate'!$C$2,'Data Tab - BV EPA P3'!$C46&lt;=EDATE('BV Intermediate'!$C$2,12),'Data Tab - BV EPA P3'!AA46&lt;&gt;""),'Data Tab - BV EPA P3'!$C46,"")</f>
        <v/>
      </c>
      <c r="E17" s="32">
        <f>'BV Quality EPA P3'!B22</f>
        <v>45182.333333333328</v>
      </c>
      <c r="F17">
        <f>IF('BV Quality EPA P3'!C22="","",IF(LEFT('BV Quality EPA P3'!C22,1)="&lt;",$G$3*VALUE(RIGHT('BV Quality EPA P3'!C22,LEN('BV Quality EPA P3'!C22)-1)),IF(LEFT('BV Quality EPA P3'!C22,1)="&gt;",$G$2*VALUE(RIGHT('BV Quality EPA P3'!C22,LEN('BV Quality EPA P3'!C22)-1)),'BV Quality EPA P3'!C22)))</f>
        <v>7</v>
      </c>
      <c r="G17">
        <f>IF('BV Quality EPA P3'!D22="","",IF(LEFT('BV Quality EPA P3'!D22,1)="&lt;",$G$3*VALUE(RIGHT('BV Quality EPA P3'!D22,LEN('BV Quality EPA P3'!D22)-1)),IF(LEFT('BV Quality EPA P3'!D22,1)="&gt;",$G$2*VALUE(RIGHT('BV Quality EPA P3'!D22,LEN('BV Quality EPA P3'!D22)-1)),'BV Quality EPA P3'!D22)))</f>
        <v>6.95</v>
      </c>
      <c r="H17">
        <f>IF('BV Quality EPA P3'!E22="","",IF(LEFT('BV Quality EPA P3'!E22,1)="&lt;",$G$3*VALUE(RIGHT('BV Quality EPA P3'!E22,LEN('BV Quality EPA P3'!E22)-1)),IF(LEFT('BV Quality EPA P3'!E22,1)="&gt;",$G$2*VALUE(RIGHT('BV Quality EPA P3'!E22,LEN('BV Quality EPA P3'!E22)-1)),'BV Quality EPA P3'!E22)))</f>
        <v>1</v>
      </c>
      <c r="I17">
        <f>IF('BV Quality EPA P3'!F22="","",IF(LEFT('BV Quality EPA P3'!F22,1)="&lt;",$G$3*VALUE(RIGHT('BV Quality EPA P3'!F22,LEN('BV Quality EPA P3'!F22)-1)),IF(LEFT('BV Quality EPA P3'!F22,1)="&gt;",$G$2*VALUE(RIGHT('BV Quality EPA P3'!F22,LEN('BV Quality EPA P3'!F22)-1)),'BV Quality EPA P3'!F22)))</f>
        <v>150</v>
      </c>
      <c r="J17">
        <f>IF('BV Quality EPA P3'!G22="","",IF(LEFT('BV Quality EPA P3'!G22,1)="&lt;",$G$3*VALUE(RIGHT('BV Quality EPA P3'!G22,LEN('BV Quality EPA P3'!G22)-1)),IF(LEFT('BV Quality EPA P3'!G22,1)="&gt;",$G$2*VALUE(RIGHT('BV Quality EPA P3'!G22,LEN('BV Quality EPA P3'!G22)-1)),'BV Quality EPA P3'!G22)))</f>
        <v>2.61</v>
      </c>
      <c r="K17">
        <f>IF('BV Quality EPA P3'!H22="","",IF(LEFT('BV Quality EPA P3'!H22,1)="&lt;",$G$3*VALUE(RIGHT('BV Quality EPA P3'!H22,LEN('BV Quality EPA P3'!H22)-1)),IF(LEFT('BV Quality EPA P3'!H22,1)="&gt;",$G$2*VALUE(RIGHT('BV Quality EPA P3'!H22,LEN('BV Quality EPA P3'!H22)-1)),'BV Quality EPA P3'!H22)))</f>
        <v>36.700000000000003</v>
      </c>
      <c r="L17">
        <f>IF('BV Quality EPA P3'!I22="","",IF(LEFT('BV Quality EPA P3'!I22,1)="&lt;",$G$3*VALUE(RIGHT('BV Quality EPA P3'!I22,LEN('BV Quality EPA P3'!I22)-1)),IF(LEFT('BV Quality EPA P3'!I22,1)="&gt;",$G$2*VALUE(RIGHT('BV Quality EPA P3'!I22,LEN('BV Quality EPA P3'!I22)-1)),'BV Quality EPA P3'!I22)))</f>
        <v>7</v>
      </c>
      <c r="M17">
        <f>IF('BV Quality EPA P3'!J22="","",IF(LEFT('BV Quality EPA P3'!J22,1)="&lt;",$G$3*VALUE(RIGHT('BV Quality EPA P3'!J22,LEN('BV Quality EPA P3'!J22)-1)),IF(LEFT('BV Quality EPA P3'!J22,1)="&gt;",$G$2*VALUE(RIGHT('BV Quality EPA P3'!J22,LEN('BV Quality EPA P3'!J22)-1)),'BV Quality EPA P3'!J22)))</f>
        <v>0.5</v>
      </c>
    </row>
    <row r="18" spans="3:13" x14ac:dyDescent="0.2">
      <c r="C18" s="38">
        <f>IF(AND('Data Tab - BV EPA P3'!$C47&gt;='BV Intermediate'!$C$2,'Data Tab - BV EPA P3'!$C47&lt;=EDATE('BV Intermediate'!$C$2,12),'Data Tab - BV EPA P3'!AA47&lt;&gt;""),'Data Tab - BV EPA P3'!$C47,"")</f>
        <v>44986</v>
      </c>
      <c r="E18" s="32">
        <f>'BV Quality EPA P3'!B23</f>
        <v>45210.375</v>
      </c>
      <c r="F18">
        <f>IF('BV Quality EPA P3'!C23="","",IF(LEFT('BV Quality EPA P3'!C23,1)="&lt;",$G$3*VALUE(RIGHT('BV Quality EPA P3'!C23,LEN('BV Quality EPA P3'!C23)-1)),IF(LEFT('BV Quality EPA P3'!C23,1)="&gt;",$G$2*VALUE(RIGHT('BV Quality EPA P3'!C23,LEN('BV Quality EPA P3'!C23)-1)),'BV Quality EPA P3'!C23)))</f>
        <v>7</v>
      </c>
      <c r="G18">
        <f>IF('BV Quality EPA P3'!D23="","",IF(LEFT('BV Quality EPA P3'!D23,1)="&lt;",$G$3*VALUE(RIGHT('BV Quality EPA P3'!D23,LEN('BV Quality EPA P3'!D23)-1)),IF(LEFT('BV Quality EPA P3'!D23,1)="&gt;",$G$2*VALUE(RIGHT('BV Quality EPA P3'!D23,LEN('BV Quality EPA P3'!D23)-1)),'BV Quality EPA P3'!D23)))</f>
        <v>11.95</v>
      </c>
      <c r="H18">
        <f>IF('BV Quality EPA P3'!E23="","",IF(LEFT('BV Quality EPA P3'!E23,1)="&lt;",$G$3*VALUE(RIGHT('BV Quality EPA P3'!E23,LEN('BV Quality EPA P3'!E23)-1)),IF(LEFT('BV Quality EPA P3'!E23,1)="&gt;",$G$2*VALUE(RIGHT('BV Quality EPA P3'!E23,LEN('BV Quality EPA P3'!E23)-1)),'BV Quality EPA P3'!E23)))</f>
        <v>2</v>
      </c>
      <c r="I18">
        <f>IF('BV Quality EPA P3'!F23="","",IF(LEFT('BV Quality EPA P3'!F23,1)="&lt;",$G$3*VALUE(RIGHT('BV Quality EPA P3'!F23,LEN('BV Quality EPA P3'!F23)-1)),IF(LEFT('BV Quality EPA P3'!F23,1)="&gt;",$G$2*VALUE(RIGHT('BV Quality EPA P3'!F23,LEN('BV Quality EPA P3'!F23)-1)),'BV Quality EPA P3'!F23)))</f>
        <v>55</v>
      </c>
      <c r="J18">
        <f>IF('BV Quality EPA P3'!G23="","",IF(LEFT('BV Quality EPA P3'!G23,1)="&lt;",$G$3*VALUE(RIGHT('BV Quality EPA P3'!G23,LEN('BV Quality EPA P3'!G23)-1)),IF(LEFT('BV Quality EPA P3'!G23,1)="&gt;",$G$2*VALUE(RIGHT('BV Quality EPA P3'!G23,LEN('BV Quality EPA P3'!G23)-1)),'BV Quality EPA P3'!G23)))</f>
        <v>3.28</v>
      </c>
      <c r="K18">
        <f>IF('BV Quality EPA P3'!H23="","",IF(LEFT('BV Quality EPA P3'!H23,1)="&lt;",$G$3*VALUE(RIGHT('BV Quality EPA P3'!H23,LEN('BV Quality EPA P3'!H23)-1)),IF(LEFT('BV Quality EPA P3'!H23,1)="&gt;",$G$2*VALUE(RIGHT('BV Quality EPA P3'!H23,LEN('BV Quality EPA P3'!H23)-1)),'BV Quality EPA P3'!H23)))</f>
        <v>40.6</v>
      </c>
      <c r="L18">
        <f>IF('BV Quality EPA P3'!I23="","",IF(LEFT('BV Quality EPA P3'!I23,1)="&lt;",$G$3*VALUE(RIGHT('BV Quality EPA P3'!I23,LEN('BV Quality EPA P3'!I23)-1)),IF(LEFT('BV Quality EPA P3'!I23,1)="&gt;",$G$2*VALUE(RIGHT('BV Quality EPA P3'!I23,LEN('BV Quality EPA P3'!I23)-1)),'BV Quality EPA P3'!I23)))</f>
        <v>12</v>
      </c>
      <c r="M18">
        <f>IF('BV Quality EPA P3'!J23="","",IF(LEFT('BV Quality EPA P3'!J23,1)="&lt;",$G$3*VALUE(RIGHT('BV Quality EPA P3'!J23,LEN('BV Quality EPA P3'!J23)-1)),IF(LEFT('BV Quality EPA P3'!J23,1)="&gt;",$G$2*VALUE(RIGHT('BV Quality EPA P3'!J23,LEN('BV Quality EPA P3'!J23)-1)),'BV Quality EPA P3'!J23)))</f>
        <v>0.5</v>
      </c>
    </row>
    <row r="19" spans="3:13" x14ac:dyDescent="0.2">
      <c r="C19" s="38" t="str">
        <f>IF(AND('Data Tab - BV EPA P3'!$C48&gt;='BV Intermediate'!$C$2,'Data Tab - BV EPA P3'!$C48&lt;=EDATE('BV Intermediate'!$C$2,12),'Data Tab - BV EPA P3'!AA48&lt;&gt;""),'Data Tab - BV EPA P3'!$C48,"")</f>
        <v/>
      </c>
      <c r="E19" s="32">
        <f>'BV Quality EPA P3'!B24</f>
        <v>45238</v>
      </c>
      <c r="F19">
        <f>IF('BV Quality EPA P3'!C24="","",IF(LEFT('BV Quality EPA P3'!C24,1)="&lt;",$G$3*VALUE(RIGHT('BV Quality EPA P3'!C24,LEN('BV Quality EPA P3'!C24)-1)),IF(LEFT('BV Quality EPA P3'!C24,1)="&gt;",$G$2*VALUE(RIGHT('BV Quality EPA P3'!C24,LEN('BV Quality EPA P3'!C24)-1)),'BV Quality EPA P3'!C24)))</f>
        <v>2</v>
      </c>
      <c r="G19">
        <f>IF('BV Quality EPA P3'!D24="","",IF(LEFT('BV Quality EPA P3'!D24,1)="&lt;",$G$3*VALUE(RIGHT('BV Quality EPA P3'!D24,LEN('BV Quality EPA P3'!D24)-1)),IF(LEFT('BV Quality EPA P3'!D24,1)="&gt;",$G$2*VALUE(RIGHT('BV Quality EPA P3'!D24,LEN('BV Quality EPA P3'!D24)-1)),'BV Quality EPA P3'!D24)))</f>
        <v>4.95</v>
      </c>
      <c r="H19">
        <f>IF('BV Quality EPA P3'!E24="","",IF(LEFT('BV Quality EPA P3'!E24,1)="&lt;",$G$3*VALUE(RIGHT('BV Quality EPA P3'!E24,LEN('BV Quality EPA P3'!E24)-1)),IF(LEFT('BV Quality EPA P3'!E24,1)="&gt;",$G$2*VALUE(RIGHT('BV Quality EPA P3'!E24,LEN('BV Quality EPA P3'!E24)-1)),'BV Quality EPA P3'!E24)))</f>
        <v>1</v>
      </c>
      <c r="I19">
        <f>IF('BV Quality EPA P3'!F24="","",IF(LEFT('BV Quality EPA P3'!F24,1)="&lt;",$G$3*VALUE(RIGHT('BV Quality EPA P3'!F24,LEN('BV Quality EPA P3'!F24)-1)),IF(LEFT('BV Quality EPA P3'!F24,1)="&gt;",$G$2*VALUE(RIGHT('BV Quality EPA P3'!F24,LEN('BV Quality EPA P3'!F24)-1)),'BV Quality EPA P3'!F24)))</f>
        <v>8</v>
      </c>
      <c r="J19">
        <f>IF('BV Quality EPA P3'!G24="","",IF(LEFT('BV Quality EPA P3'!G24,1)="&lt;",$G$3*VALUE(RIGHT('BV Quality EPA P3'!G24,LEN('BV Quality EPA P3'!G24)-1)),IF(LEFT('BV Quality EPA P3'!G24,1)="&gt;",$G$2*VALUE(RIGHT('BV Quality EPA P3'!G24,LEN('BV Quality EPA P3'!G24)-1)),'BV Quality EPA P3'!G24)))</f>
        <v>0.13</v>
      </c>
      <c r="K19">
        <f>IF('BV Quality EPA P3'!H24="","",IF(LEFT('BV Quality EPA P3'!H24,1)="&lt;",$G$3*VALUE(RIGHT('BV Quality EPA P3'!H24,LEN('BV Quality EPA P3'!H24)-1)),IF(LEFT('BV Quality EPA P3'!H24,1)="&gt;",$G$2*VALUE(RIGHT('BV Quality EPA P3'!H24,LEN('BV Quality EPA P3'!H24)-1)),'BV Quality EPA P3'!H24)))</f>
        <v>22.5</v>
      </c>
      <c r="L19">
        <f>IF('BV Quality EPA P3'!I24="","",IF(LEFT('BV Quality EPA P3'!I24,1)="&lt;",$G$3*VALUE(RIGHT('BV Quality EPA P3'!I24,LEN('BV Quality EPA P3'!I24)-1)),IF(LEFT('BV Quality EPA P3'!I24,1)="&gt;",$G$2*VALUE(RIGHT('BV Quality EPA P3'!I24,LEN('BV Quality EPA P3'!I24)-1)),'BV Quality EPA P3'!I24)))</f>
        <v>5</v>
      </c>
      <c r="M19">
        <f>IF('BV Quality EPA P3'!J24="","",IF(LEFT('BV Quality EPA P3'!J24,1)="&lt;",$G$3*VALUE(RIGHT('BV Quality EPA P3'!J24,LEN('BV Quality EPA P3'!J24)-1)),IF(LEFT('BV Quality EPA P3'!J24,1)="&gt;",$G$2*VALUE(RIGHT('BV Quality EPA P3'!J24,LEN('BV Quality EPA P3'!J24)-1)),'BV Quality EPA P3'!J24)))</f>
        <v>0.5</v>
      </c>
    </row>
    <row r="20" spans="3:13" x14ac:dyDescent="0.2">
      <c r="C20" s="38" t="str">
        <f>IF(AND('Data Tab - BV EPA P3'!$C49&gt;='BV Intermediate'!$C$2,'Data Tab - BV EPA P3'!$C49&lt;=EDATE('BV Intermediate'!$C$2,12),'Data Tab - BV EPA P3'!AA49&lt;&gt;""),'Data Tab - BV EPA P3'!$C49,"")</f>
        <v/>
      </c>
      <c r="E20" s="32" t="str">
        <f>'BV Quality EPA P3'!B25</f>
        <v/>
      </c>
      <c r="F20" t="str">
        <f>IF('BV Quality EPA P3'!C25="","",IF(LEFT('BV Quality EPA P3'!C25,1)="&lt;",$G$3*VALUE(RIGHT('BV Quality EPA P3'!C25,LEN('BV Quality EPA P3'!C25)-1)),IF(LEFT('BV Quality EPA P3'!C25,1)="&gt;",$G$2*VALUE(RIGHT('BV Quality EPA P3'!C25,LEN('BV Quality EPA P3'!C25)-1)),'BV Quality EPA P3'!C25)))</f>
        <v/>
      </c>
      <c r="G20" t="str">
        <f>IF('BV Quality EPA P3'!D25="","",IF(LEFT('BV Quality EPA P3'!D25,1)="&lt;",$G$3*VALUE(RIGHT('BV Quality EPA P3'!D25,LEN('BV Quality EPA P3'!D25)-1)),IF(LEFT('BV Quality EPA P3'!D25,1)="&gt;",$G$2*VALUE(RIGHT('BV Quality EPA P3'!D25,LEN('BV Quality EPA P3'!D25)-1)),'BV Quality EPA P3'!D25)))</f>
        <v/>
      </c>
      <c r="H20" t="str">
        <f>IF('BV Quality EPA P3'!E25="","",IF(LEFT('BV Quality EPA P3'!E25,1)="&lt;",$G$3*VALUE(RIGHT('BV Quality EPA P3'!E25,LEN('BV Quality EPA P3'!E25)-1)),IF(LEFT('BV Quality EPA P3'!E25,1)="&gt;",$G$2*VALUE(RIGHT('BV Quality EPA P3'!E25,LEN('BV Quality EPA P3'!E25)-1)),'BV Quality EPA P3'!E25)))</f>
        <v/>
      </c>
      <c r="I20" t="str">
        <f>IF('BV Quality EPA P3'!F25="","",IF(LEFT('BV Quality EPA P3'!F25,1)="&lt;",$G$3*VALUE(RIGHT('BV Quality EPA P3'!F25,LEN('BV Quality EPA P3'!F25)-1)),IF(LEFT('BV Quality EPA P3'!F25,1)="&gt;",$G$2*VALUE(RIGHT('BV Quality EPA P3'!F25,LEN('BV Quality EPA P3'!F25)-1)),'BV Quality EPA P3'!F25)))</f>
        <v/>
      </c>
      <c r="J20" t="str">
        <f>IF('BV Quality EPA P3'!G25="","",IF(LEFT('BV Quality EPA P3'!G25,1)="&lt;",$G$3*VALUE(RIGHT('BV Quality EPA P3'!G25,LEN('BV Quality EPA P3'!G25)-1)),IF(LEFT('BV Quality EPA P3'!G25,1)="&gt;",$G$2*VALUE(RIGHT('BV Quality EPA P3'!G25,LEN('BV Quality EPA P3'!G25)-1)),'BV Quality EPA P3'!G25)))</f>
        <v/>
      </c>
      <c r="K20" t="str">
        <f>IF('BV Quality EPA P3'!H25="","",IF(LEFT('BV Quality EPA P3'!H25,1)="&lt;",$G$3*VALUE(RIGHT('BV Quality EPA P3'!H25,LEN('BV Quality EPA P3'!H25)-1)),IF(LEFT('BV Quality EPA P3'!H25,1)="&gt;",$G$2*VALUE(RIGHT('BV Quality EPA P3'!H25,LEN('BV Quality EPA P3'!H25)-1)),'BV Quality EPA P3'!H25)))</f>
        <v/>
      </c>
      <c r="L20" t="str">
        <f>IF('BV Quality EPA P3'!I25="","",IF(LEFT('BV Quality EPA P3'!I25,1)="&lt;",$G$3*VALUE(RIGHT('BV Quality EPA P3'!I25,LEN('BV Quality EPA P3'!I25)-1)),IF(LEFT('BV Quality EPA P3'!I25,1)="&gt;",$G$2*VALUE(RIGHT('BV Quality EPA P3'!I25,LEN('BV Quality EPA P3'!I25)-1)),'BV Quality EPA P3'!I25)))</f>
        <v/>
      </c>
      <c r="M20" t="str">
        <f>IF('BV Quality EPA P3'!J25="","",IF(LEFT('BV Quality EPA P3'!J25,1)="&lt;",$G$3*VALUE(RIGHT('BV Quality EPA P3'!J25,LEN('BV Quality EPA P3'!J25)-1)),IF(LEFT('BV Quality EPA P3'!J25,1)="&gt;",$G$2*VALUE(RIGHT('BV Quality EPA P3'!J25,LEN('BV Quality EPA P3'!J25)-1)),'BV Quality EPA P3'!J25)))</f>
        <v/>
      </c>
    </row>
    <row r="21" spans="3:13" x14ac:dyDescent="0.2">
      <c r="C21" s="38" t="str">
        <f>IF(AND('Data Tab - BV EPA P3'!$C50&gt;='BV Intermediate'!$C$2,'Data Tab - BV EPA P3'!$C50&lt;=EDATE('BV Intermediate'!$C$2,12),'Data Tab - BV EPA P3'!AA50&lt;&gt;""),'Data Tab - BV EPA P3'!$C50,"")</f>
        <v/>
      </c>
      <c r="E21" s="32" t="str">
        <f>'BV Quality EPA P3'!B26</f>
        <v/>
      </c>
      <c r="F21" t="str">
        <f>IF('BV Quality EPA P3'!C26="","",IF(LEFT('BV Quality EPA P3'!C26,1)="&lt;",$G$3*VALUE(RIGHT('BV Quality EPA P3'!C26,LEN('BV Quality EPA P3'!C26)-1)),IF(LEFT('BV Quality EPA P3'!C26,1)="&gt;",$G$2*VALUE(RIGHT('BV Quality EPA P3'!C26,LEN('BV Quality EPA P3'!C26)-1)),'BV Quality EPA P3'!C26)))</f>
        <v/>
      </c>
      <c r="G21" t="str">
        <f>IF('BV Quality EPA P3'!D26="","",IF(LEFT('BV Quality EPA P3'!D26,1)="&lt;",$G$3*VALUE(RIGHT('BV Quality EPA P3'!D26,LEN('BV Quality EPA P3'!D26)-1)),IF(LEFT('BV Quality EPA P3'!D26,1)="&gt;",$G$2*VALUE(RIGHT('BV Quality EPA P3'!D26,LEN('BV Quality EPA P3'!D26)-1)),'BV Quality EPA P3'!D26)))</f>
        <v/>
      </c>
      <c r="H21" t="str">
        <f>IF('BV Quality EPA P3'!E26="","",IF(LEFT('BV Quality EPA P3'!E26,1)="&lt;",$G$3*VALUE(RIGHT('BV Quality EPA P3'!E26,LEN('BV Quality EPA P3'!E26)-1)),IF(LEFT('BV Quality EPA P3'!E26,1)="&gt;",$G$2*VALUE(RIGHT('BV Quality EPA P3'!E26,LEN('BV Quality EPA P3'!E26)-1)),'BV Quality EPA P3'!E26)))</f>
        <v/>
      </c>
      <c r="I21" t="str">
        <f>IF('BV Quality EPA P3'!F26="","",IF(LEFT('BV Quality EPA P3'!F26,1)="&lt;",$G$3*VALUE(RIGHT('BV Quality EPA P3'!F26,LEN('BV Quality EPA P3'!F26)-1)),IF(LEFT('BV Quality EPA P3'!F26,1)="&gt;",$G$2*VALUE(RIGHT('BV Quality EPA P3'!F26,LEN('BV Quality EPA P3'!F26)-1)),'BV Quality EPA P3'!F26)))</f>
        <v/>
      </c>
      <c r="J21" t="str">
        <f>IF('BV Quality EPA P3'!G26="","",IF(LEFT('BV Quality EPA P3'!G26,1)="&lt;",$G$3*VALUE(RIGHT('BV Quality EPA P3'!G26,LEN('BV Quality EPA P3'!G26)-1)),IF(LEFT('BV Quality EPA P3'!G26,1)="&gt;",$G$2*VALUE(RIGHT('BV Quality EPA P3'!G26,LEN('BV Quality EPA P3'!G26)-1)),'BV Quality EPA P3'!G26)))</f>
        <v/>
      </c>
      <c r="K21" t="str">
        <f>IF('BV Quality EPA P3'!H26="","",IF(LEFT('BV Quality EPA P3'!H26,1)="&lt;",$G$3*VALUE(RIGHT('BV Quality EPA P3'!H26,LEN('BV Quality EPA P3'!H26)-1)),IF(LEFT('BV Quality EPA P3'!H26,1)="&gt;",$G$2*VALUE(RIGHT('BV Quality EPA P3'!H26,LEN('BV Quality EPA P3'!H26)-1)),'BV Quality EPA P3'!H26)))</f>
        <v/>
      </c>
      <c r="L21" t="str">
        <f>IF('BV Quality EPA P3'!I26="","",IF(LEFT('BV Quality EPA P3'!I26,1)="&lt;",$G$3*VALUE(RIGHT('BV Quality EPA P3'!I26,LEN('BV Quality EPA P3'!I26)-1)),IF(LEFT('BV Quality EPA P3'!I26,1)="&gt;",$G$2*VALUE(RIGHT('BV Quality EPA P3'!I26,LEN('BV Quality EPA P3'!I26)-1)),'BV Quality EPA P3'!I26)))</f>
        <v/>
      </c>
      <c r="M21" t="str">
        <f>IF('BV Quality EPA P3'!J26="","",IF(LEFT('BV Quality EPA P3'!J26,1)="&lt;",$G$3*VALUE(RIGHT('BV Quality EPA P3'!J26,LEN('BV Quality EPA P3'!J26)-1)),IF(LEFT('BV Quality EPA P3'!J26,1)="&gt;",$G$2*VALUE(RIGHT('BV Quality EPA P3'!J26,LEN('BV Quality EPA P3'!J26)-1)),'BV Quality EPA P3'!J26)))</f>
        <v/>
      </c>
    </row>
    <row r="22" spans="3:13" x14ac:dyDescent="0.2">
      <c r="C22" s="38">
        <f>IF(AND('Data Tab - BV EPA P3'!$C51&gt;='BV Intermediate'!$C$2,'Data Tab - BV EPA P3'!$C51&lt;=EDATE('BV Intermediate'!$C$2,12),'Data Tab - BV EPA P3'!AA51&lt;&gt;""),'Data Tab - BV EPA P3'!$C51,"")</f>
        <v>45014</v>
      </c>
      <c r="E22" s="32" t="str">
        <f>'BV Quality EPA P3'!B27</f>
        <v/>
      </c>
      <c r="F22" t="str">
        <f>IF('BV Quality EPA P3'!C27="","",IF(LEFT('BV Quality EPA P3'!C27,1)="&lt;",$G$3*VALUE(RIGHT('BV Quality EPA P3'!C27,LEN('BV Quality EPA P3'!C27)-1)),IF(LEFT('BV Quality EPA P3'!C27,1)="&gt;",$G$2*VALUE(RIGHT('BV Quality EPA P3'!C27,LEN('BV Quality EPA P3'!C27)-1)),'BV Quality EPA P3'!C27)))</f>
        <v/>
      </c>
      <c r="G22" t="str">
        <f>IF('BV Quality EPA P3'!D27="","",IF(LEFT('BV Quality EPA P3'!D27,1)="&lt;",$G$3*VALUE(RIGHT('BV Quality EPA P3'!D27,LEN('BV Quality EPA P3'!D27)-1)),IF(LEFT('BV Quality EPA P3'!D27,1)="&gt;",$G$2*VALUE(RIGHT('BV Quality EPA P3'!D27,LEN('BV Quality EPA P3'!D27)-1)),'BV Quality EPA P3'!D27)))</f>
        <v/>
      </c>
      <c r="H22" t="str">
        <f>IF('BV Quality EPA P3'!E27="","",IF(LEFT('BV Quality EPA P3'!E27,1)="&lt;",$G$3*VALUE(RIGHT('BV Quality EPA P3'!E27,LEN('BV Quality EPA P3'!E27)-1)),IF(LEFT('BV Quality EPA P3'!E27,1)="&gt;",$G$2*VALUE(RIGHT('BV Quality EPA P3'!E27,LEN('BV Quality EPA P3'!E27)-1)),'BV Quality EPA P3'!E27)))</f>
        <v/>
      </c>
      <c r="I22" t="str">
        <f>IF('BV Quality EPA P3'!F27="","",IF(LEFT('BV Quality EPA P3'!F27,1)="&lt;",$G$3*VALUE(RIGHT('BV Quality EPA P3'!F27,LEN('BV Quality EPA P3'!F27)-1)),IF(LEFT('BV Quality EPA P3'!F27,1)="&gt;",$G$2*VALUE(RIGHT('BV Quality EPA P3'!F27,LEN('BV Quality EPA P3'!F27)-1)),'BV Quality EPA P3'!F27)))</f>
        <v/>
      </c>
      <c r="J22" t="str">
        <f>IF('BV Quality EPA P3'!G27="","",IF(LEFT('BV Quality EPA P3'!G27,1)="&lt;",$G$3*VALUE(RIGHT('BV Quality EPA P3'!G27,LEN('BV Quality EPA P3'!G27)-1)),IF(LEFT('BV Quality EPA P3'!G27,1)="&gt;",$G$2*VALUE(RIGHT('BV Quality EPA P3'!G27,LEN('BV Quality EPA P3'!G27)-1)),'BV Quality EPA P3'!G27)))</f>
        <v/>
      </c>
      <c r="K22" t="str">
        <f>IF('BV Quality EPA P3'!H27="","",IF(LEFT('BV Quality EPA P3'!H27,1)="&lt;",$G$3*VALUE(RIGHT('BV Quality EPA P3'!H27,LEN('BV Quality EPA P3'!H27)-1)),IF(LEFT('BV Quality EPA P3'!H27,1)="&gt;",$G$2*VALUE(RIGHT('BV Quality EPA P3'!H27,LEN('BV Quality EPA P3'!H27)-1)),'BV Quality EPA P3'!H27)))</f>
        <v/>
      </c>
      <c r="L22" t="str">
        <f>IF('BV Quality EPA P3'!I27="","",IF(LEFT('BV Quality EPA P3'!I27,1)="&lt;",$G$3*VALUE(RIGHT('BV Quality EPA P3'!I27,LEN('BV Quality EPA P3'!I27)-1)),IF(LEFT('BV Quality EPA P3'!I27,1)="&gt;",$G$2*VALUE(RIGHT('BV Quality EPA P3'!I27,LEN('BV Quality EPA P3'!I27)-1)),'BV Quality EPA P3'!I27)))</f>
        <v/>
      </c>
      <c r="M22" t="str">
        <f>IF('BV Quality EPA P3'!J27="","",IF(LEFT('BV Quality EPA P3'!J27,1)="&lt;",$G$3*VALUE(RIGHT('BV Quality EPA P3'!J27,LEN('BV Quality EPA P3'!J27)-1)),IF(LEFT('BV Quality EPA P3'!J27,1)="&gt;",$G$2*VALUE(RIGHT('BV Quality EPA P3'!J27,LEN('BV Quality EPA P3'!J27)-1)),'BV Quality EPA P3'!J27)))</f>
        <v/>
      </c>
    </row>
    <row r="23" spans="3:13" x14ac:dyDescent="0.2">
      <c r="C23" s="38" t="str">
        <f>IF(AND('Data Tab - BV EPA P3'!$C52&gt;='BV Intermediate'!$C$2,'Data Tab - BV EPA P3'!$C52&lt;=EDATE('BV Intermediate'!$C$2,12),'Data Tab - BV EPA P3'!AA52&lt;&gt;""),'Data Tab - BV EPA P3'!$C52,"")</f>
        <v/>
      </c>
      <c r="E23" s="32" t="str">
        <f>'BV Quality EPA P3'!B28</f>
        <v/>
      </c>
      <c r="F23" t="str">
        <f>IF('BV Quality EPA P3'!C28="","",IF(LEFT('BV Quality EPA P3'!C28,1)="&lt;",$G$3*VALUE(RIGHT('BV Quality EPA P3'!C28,LEN('BV Quality EPA P3'!C28)-1)),IF(LEFT('BV Quality EPA P3'!C28,1)="&gt;",$G$2*VALUE(RIGHT('BV Quality EPA P3'!C28,LEN('BV Quality EPA P3'!C28)-1)),'BV Quality EPA P3'!C28)))</f>
        <v/>
      </c>
      <c r="G23" t="str">
        <f>IF('BV Quality EPA P3'!D28="","",IF(LEFT('BV Quality EPA P3'!D28,1)="&lt;",$G$3*VALUE(RIGHT('BV Quality EPA P3'!D28,LEN('BV Quality EPA P3'!D28)-1)),IF(LEFT('BV Quality EPA P3'!D28,1)="&gt;",$G$2*VALUE(RIGHT('BV Quality EPA P3'!D28,LEN('BV Quality EPA P3'!D28)-1)),'BV Quality EPA P3'!D28)))</f>
        <v/>
      </c>
      <c r="H23" t="str">
        <f>IF('BV Quality EPA P3'!E28="","",IF(LEFT('BV Quality EPA P3'!E28,1)="&lt;",$G$3*VALUE(RIGHT('BV Quality EPA P3'!E28,LEN('BV Quality EPA P3'!E28)-1)),IF(LEFT('BV Quality EPA P3'!E28,1)="&gt;",$G$2*VALUE(RIGHT('BV Quality EPA P3'!E28,LEN('BV Quality EPA P3'!E28)-1)),'BV Quality EPA P3'!E28)))</f>
        <v/>
      </c>
      <c r="I23" t="str">
        <f>IF('BV Quality EPA P3'!F28="","",IF(LEFT('BV Quality EPA P3'!F28,1)="&lt;",$G$3*VALUE(RIGHT('BV Quality EPA P3'!F28,LEN('BV Quality EPA P3'!F28)-1)),IF(LEFT('BV Quality EPA P3'!F28,1)="&gt;",$G$2*VALUE(RIGHT('BV Quality EPA P3'!F28,LEN('BV Quality EPA P3'!F28)-1)),'BV Quality EPA P3'!F28)))</f>
        <v/>
      </c>
      <c r="J23" t="str">
        <f>IF('BV Quality EPA P3'!G28="","",IF(LEFT('BV Quality EPA P3'!G28,1)="&lt;",$G$3*VALUE(RIGHT('BV Quality EPA P3'!G28,LEN('BV Quality EPA P3'!G28)-1)),IF(LEFT('BV Quality EPA P3'!G28,1)="&gt;",$G$2*VALUE(RIGHT('BV Quality EPA P3'!G28,LEN('BV Quality EPA P3'!G28)-1)),'BV Quality EPA P3'!G28)))</f>
        <v/>
      </c>
      <c r="K23" t="str">
        <f>IF('BV Quality EPA P3'!H28="","",IF(LEFT('BV Quality EPA P3'!H28,1)="&lt;",$G$3*VALUE(RIGHT('BV Quality EPA P3'!H28,LEN('BV Quality EPA P3'!H28)-1)),IF(LEFT('BV Quality EPA P3'!H28,1)="&gt;",$G$2*VALUE(RIGHT('BV Quality EPA P3'!H28,LEN('BV Quality EPA P3'!H28)-1)),'BV Quality EPA P3'!H28)))</f>
        <v/>
      </c>
      <c r="L23" t="str">
        <f>IF('BV Quality EPA P3'!I28="","",IF(LEFT('BV Quality EPA P3'!I28,1)="&lt;",$G$3*VALUE(RIGHT('BV Quality EPA P3'!I28,LEN('BV Quality EPA P3'!I28)-1)),IF(LEFT('BV Quality EPA P3'!I28,1)="&gt;",$G$2*VALUE(RIGHT('BV Quality EPA P3'!I28,LEN('BV Quality EPA P3'!I28)-1)),'BV Quality EPA P3'!I28)))</f>
        <v/>
      </c>
      <c r="M23" t="str">
        <f>IF('BV Quality EPA P3'!J28="","",IF(LEFT('BV Quality EPA P3'!J28,1)="&lt;",$G$3*VALUE(RIGHT('BV Quality EPA P3'!J28,LEN('BV Quality EPA P3'!J28)-1)),IF(LEFT('BV Quality EPA P3'!J28,1)="&gt;",$G$2*VALUE(RIGHT('BV Quality EPA P3'!J28,LEN('BV Quality EPA P3'!J28)-1)),'BV Quality EPA P3'!J28)))</f>
        <v/>
      </c>
    </row>
    <row r="24" spans="3:13" x14ac:dyDescent="0.2">
      <c r="C24" s="38" t="str">
        <f>IF(AND('Data Tab - BV EPA P3'!$C53&gt;='BV Intermediate'!$C$2,'Data Tab - BV EPA P3'!$C53&lt;=EDATE('BV Intermediate'!$C$2,12),'Data Tab - BV EPA P3'!AA53&lt;&gt;""),'Data Tab - BV EPA P3'!$C53,"")</f>
        <v/>
      </c>
      <c r="E24" s="32" t="str">
        <f>'BV Quality EPA P3'!B29</f>
        <v/>
      </c>
      <c r="F24" t="str">
        <f>IF('BV Quality EPA P3'!C29="","",IF(LEFT('BV Quality EPA P3'!C29,1)="&lt;",$G$3*VALUE(RIGHT('BV Quality EPA P3'!C29,LEN('BV Quality EPA P3'!C29)-1)),IF(LEFT('BV Quality EPA P3'!C29,1)="&gt;",$G$2*VALUE(RIGHT('BV Quality EPA P3'!C29,LEN('BV Quality EPA P3'!C29)-1)),'BV Quality EPA P3'!C29)))</f>
        <v/>
      </c>
      <c r="G24" t="str">
        <f>IF('BV Quality EPA P3'!D29="","",IF(LEFT('BV Quality EPA P3'!D29,1)="&lt;",$G$3*VALUE(RIGHT('BV Quality EPA P3'!D29,LEN('BV Quality EPA P3'!D29)-1)),IF(LEFT('BV Quality EPA P3'!D29,1)="&gt;",$G$2*VALUE(RIGHT('BV Quality EPA P3'!D29,LEN('BV Quality EPA P3'!D29)-1)),'BV Quality EPA P3'!D29)))</f>
        <v/>
      </c>
      <c r="H24" t="str">
        <f>IF('BV Quality EPA P3'!E29="","",IF(LEFT('BV Quality EPA P3'!E29,1)="&lt;",$G$3*VALUE(RIGHT('BV Quality EPA P3'!E29,LEN('BV Quality EPA P3'!E29)-1)),IF(LEFT('BV Quality EPA P3'!E29,1)="&gt;",$G$2*VALUE(RIGHT('BV Quality EPA P3'!E29,LEN('BV Quality EPA P3'!E29)-1)),'BV Quality EPA P3'!E29)))</f>
        <v/>
      </c>
      <c r="I24" t="str">
        <f>IF('BV Quality EPA P3'!F29="","",IF(LEFT('BV Quality EPA P3'!F29,1)="&lt;",$G$3*VALUE(RIGHT('BV Quality EPA P3'!F29,LEN('BV Quality EPA P3'!F29)-1)),IF(LEFT('BV Quality EPA P3'!F29,1)="&gt;",$G$2*VALUE(RIGHT('BV Quality EPA P3'!F29,LEN('BV Quality EPA P3'!F29)-1)),'BV Quality EPA P3'!F29)))</f>
        <v/>
      </c>
      <c r="J24" t="str">
        <f>IF('BV Quality EPA P3'!G29="","",IF(LEFT('BV Quality EPA P3'!G29,1)="&lt;",$G$3*VALUE(RIGHT('BV Quality EPA P3'!G29,LEN('BV Quality EPA P3'!G29)-1)),IF(LEFT('BV Quality EPA P3'!G29,1)="&gt;",$G$2*VALUE(RIGHT('BV Quality EPA P3'!G29,LEN('BV Quality EPA P3'!G29)-1)),'BV Quality EPA P3'!G29)))</f>
        <v/>
      </c>
      <c r="K24" t="str">
        <f>IF('BV Quality EPA P3'!H29="","",IF(LEFT('BV Quality EPA P3'!H29,1)="&lt;",$G$3*VALUE(RIGHT('BV Quality EPA P3'!H29,LEN('BV Quality EPA P3'!H29)-1)),IF(LEFT('BV Quality EPA P3'!H29,1)="&gt;",$G$2*VALUE(RIGHT('BV Quality EPA P3'!H29,LEN('BV Quality EPA P3'!H29)-1)),'BV Quality EPA P3'!H29)))</f>
        <v/>
      </c>
      <c r="L24" t="str">
        <f>IF('BV Quality EPA P3'!I29="","",IF(LEFT('BV Quality EPA P3'!I29,1)="&lt;",$G$3*VALUE(RIGHT('BV Quality EPA P3'!I29,LEN('BV Quality EPA P3'!I29)-1)),IF(LEFT('BV Quality EPA P3'!I29,1)="&gt;",$G$2*VALUE(RIGHT('BV Quality EPA P3'!I29,LEN('BV Quality EPA P3'!I29)-1)),'BV Quality EPA P3'!I29)))</f>
        <v/>
      </c>
      <c r="M24" t="str">
        <f>IF('BV Quality EPA P3'!J29="","",IF(LEFT('BV Quality EPA P3'!J29,1)="&lt;",$G$3*VALUE(RIGHT('BV Quality EPA P3'!J29,LEN('BV Quality EPA P3'!J29)-1)),IF(LEFT('BV Quality EPA P3'!J29,1)="&gt;",$G$2*VALUE(RIGHT('BV Quality EPA P3'!J29,LEN('BV Quality EPA P3'!J29)-1)),'BV Quality EPA P3'!J29)))</f>
        <v/>
      </c>
    </row>
    <row r="25" spans="3:13" x14ac:dyDescent="0.2">
      <c r="C25" s="38" t="str">
        <f>IF(AND('Data Tab - BV EPA P3'!$C54&gt;='BV Intermediate'!$C$2,'Data Tab - BV EPA P3'!$C54&lt;=EDATE('BV Intermediate'!$C$2,12),'Data Tab - BV EPA P3'!AA54&lt;&gt;""),'Data Tab - BV EPA P3'!$C54,"")</f>
        <v/>
      </c>
      <c r="E25" s="32" t="str">
        <f>'BV Quality EPA P3'!B30</f>
        <v/>
      </c>
      <c r="F25" t="str">
        <f>IF('BV Quality EPA P3'!C30="","",IF(LEFT('BV Quality EPA P3'!C30,1)="&lt;",$G$3*VALUE(RIGHT('BV Quality EPA P3'!C30,LEN('BV Quality EPA P3'!C30)-1)),IF(LEFT('BV Quality EPA P3'!C30,1)="&gt;",$G$2*VALUE(RIGHT('BV Quality EPA P3'!C30,LEN('BV Quality EPA P3'!C30)-1)),'BV Quality EPA P3'!C30)))</f>
        <v/>
      </c>
      <c r="G25" t="str">
        <f>IF('BV Quality EPA P3'!D30="","",IF(LEFT('BV Quality EPA P3'!D30,1)="&lt;",$G$3*VALUE(RIGHT('BV Quality EPA P3'!D30,LEN('BV Quality EPA P3'!D30)-1)),IF(LEFT('BV Quality EPA P3'!D30,1)="&gt;",$G$2*VALUE(RIGHT('BV Quality EPA P3'!D30,LEN('BV Quality EPA P3'!D30)-1)),'BV Quality EPA P3'!D30)))</f>
        <v/>
      </c>
      <c r="H25" t="str">
        <f>IF('BV Quality EPA P3'!E30="","",IF(LEFT('BV Quality EPA P3'!E30,1)="&lt;",$G$3*VALUE(RIGHT('BV Quality EPA P3'!E30,LEN('BV Quality EPA P3'!E30)-1)),IF(LEFT('BV Quality EPA P3'!E30,1)="&gt;",$G$2*VALUE(RIGHT('BV Quality EPA P3'!E30,LEN('BV Quality EPA P3'!E30)-1)),'BV Quality EPA P3'!E30)))</f>
        <v/>
      </c>
      <c r="I25" t="str">
        <f>IF('BV Quality EPA P3'!F30="","",IF(LEFT('BV Quality EPA P3'!F30,1)="&lt;",$G$3*VALUE(RIGHT('BV Quality EPA P3'!F30,LEN('BV Quality EPA P3'!F30)-1)),IF(LEFT('BV Quality EPA P3'!F30,1)="&gt;",$G$2*VALUE(RIGHT('BV Quality EPA P3'!F30,LEN('BV Quality EPA P3'!F30)-1)),'BV Quality EPA P3'!F30)))</f>
        <v/>
      </c>
      <c r="J25" t="str">
        <f>IF('BV Quality EPA P3'!G30="","",IF(LEFT('BV Quality EPA P3'!G30,1)="&lt;",$G$3*VALUE(RIGHT('BV Quality EPA P3'!G30,LEN('BV Quality EPA P3'!G30)-1)),IF(LEFT('BV Quality EPA P3'!G30,1)="&gt;",$G$2*VALUE(RIGHT('BV Quality EPA P3'!G30,LEN('BV Quality EPA P3'!G30)-1)),'BV Quality EPA P3'!G30)))</f>
        <v/>
      </c>
      <c r="K25" t="str">
        <f>IF('BV Quality EPA P3'!H30="","",IF(LEFT('BV Quality EPA P3'!H30,1)="&lt;",$G$3*VALUE(RIGHT('BV Quality EPA P3'!H30,LEN('BV Quality EPA P3'!H30)-1)),IF(LEFT('BV Quality EPA P3'!H30,1)="&gt;",$G$2*VALUE(RIGHT('BV Quality EPA P3'!H30,LEN('BV Quality EPA P3'!H30)-1)),'BV Quality EPA P3'!H30)))</f>
        <v/>
      </c>
      <c r="L25" t="str">
        <f>IF('BV Quality EPA P3'!I30="","",IF(LEFT('BV Quality EPA P3'!I30,1)="&lt;",$G$3*VALUE(RIGHT('BV Quality EPA P3'!I30,LEN('BV Quality EPA P3'!I30)-1)),IF(LEFT('BV Quality EPA P3'!I30,1)="&gt;",$G$2*VALUE(RIGHT('BV Quality EPA P3'!I30,LEN('BV Quality EPA P3'!I30)-1)),'BV Quality EPA P3'!I30)))</f>
        <v/>
      </c>
      <c r="M25" t="str">
        <f>IF('BV Quality EPA P3'!J30="","",IF(LEFT('BV Quality EPA P3'!J30,1)="&lt;",$G$3*VALUE(RIGHT('BV Quality EPA P3'!J30,LEN('BV Quality EPA P3'!J30)-1)),IF(LEFT('BV Quality EPA P3'!J30,1)="&gt;",$G$2*VALUE(RIGHT('BV Quality EPA P3'!J30,LEN('BV Quality EPA P3'!J30)-1)),'BV Quality EPA P3'!J30)))</f>
        <v/>
      </c>
    </row>
    <row r="26" spans="3:13" x14ac:dyDescent="0.2">
      <c r="C26" s="38">
        <f>IF(AND('Data Tab - BV EPA P3'!$C55&gt;='BV Intermediate'!$C$2,'Data Tab - BV EPA P3'!$C55&lt;=EDATE('BV Intermediate'!$C$2,12),'Data Tab - BV EPA P3'!AA55&lt;&gt;""),'Data Tab - BV EPA P3'!$C55,"")</f>
        <v>45042.333333333328</v>
      </c>
      <c r="E26" s="32" t="str">
        <f>'BV Quality EPA P3'!B31</f>
        <v/>
      </c>
      <c r="F26" t="str">
        <f>IF('BV Quality EPA P3'!C31="","",IF(LEFT('BV Quality EPA P3'!C31,1)="&lt;",$G$3*VALUE(RIGHT('BV Quality EPA P3'!C31,LEN('BV Quality EPA P3'!C31)-1)),IF(LEFT('BV Quality EPA P3'!C31,1)="&gt;",$G$2*VALUE(RIGHT('BV Quality EPA P3'!C31,LEN('BV Quality EPA P3'!C31)-1)),'BV Quality EPA P3'!C31)))</f>
        <v/>
      </c>
      <c r="G26" t="str">
        <f>IF('BV Quality EPA P3'!D31="","",IF(LEFT('BV Quality EPA P3'!D31,1)="&lt;",$G$3*VALUE(RIGHT('BV Quality EPA P3'!D31,LEN('BV Quality EPA P3'!D31)-1)),IF(LEFT('BV Quality EPA P3'!D31,1)="&gt;",$G$2*VALUE(RIGHT('BV Quality EPA P3'!D31,LEN('BV Quality EPA P3'!D31)-1)),'BV Quality EPA P3'!D31)))</f>
        <v/>
      </c>
      <c r="H26" t="str">
        <f>IF('BV Quality EPA P3'!E31="","",IF(LEFT('BV Quality EPA P3'!E31,1)="&lt;",$G$3*VALUE(RIGHT('BV Quality EPA P3'!E31,LEN('BV Quality EPA P3'!E31)-1)),IF(LEFT('BV Quality EPA P3'!E31,1)="&gt;",$G$2*VALUE(RIGHT('BV Quality EPA P3'!E31,LEN('BV Quality EPA P3'!E31)-1)),'BV Quality EPA P3'!E31)))</f>
        <v/>
      </c>
      <c r="I26" t="str">
        <f>IF('BV Quality EPA P3'!F31="","",IF(LEFT('BV Quality EPA P3'!F31,1)="&lt;",$G$3*VALUE(RIGHT('BV Quality EPA P3'!F31,LEN('BV Quality EPA P3'!F31)-1)),IF(LEFT('BV Quality EPA P3'!F31,1)="&gt;",$G$2*VALUE(RIGHT('BV Quality EPA P3'!F31,LEN('BV Quality EPA P3'!F31)-1)),'BV Quality EPA P3'!F31)))</f>
        <v/>
      </c>
      <c r="J26" t="str">
        <f>IF('BV Quality EPA P3'!G31="","",IF(LEFT('BV Quality EPA P3'!G31,1)="&lt;",$G$3*VALUE(RIGHT('BV Quality EPA P3'!G31,LEN('BV Quality EPA P3'!G31)-1)),IF(LEFT('BV Quality EPA P3'!G31,1)="&gt;",$G$2*VALUE(RIGHT('BV Quality EPA P3'!G31,LEN('BV Quality EPA P3'!G31)-1)),'BV Quality EPA P3'!G31)))</f>
        <v/>
      </c>
      <c r="K26" t="str">
        <f>IF('BV Quality EPA P3'!H31="","",IF(LEFT('BV Quality EPA P3'!H31,1)="&lt;",$G$3*VALUE(RIGHT('BV Quality EPA P3'!H31,LEN('BV Quality EPA P3'!H31)-1)),IF(LEFT('BV Quality EPA P3'!H31,1)="&gt;",$G$2*VALUE(RIGHT('BV Quality EPA P3'!H31,LEN('BV Quality EPA P3'!H31)-1)),'BV Quality EPA P3'!H31)))</f>
        <v/>
      </c>
      <c r="L26" t="str">
        <f>IF('BV Quality EPA P3'!I31="","",IF(LEFT('BV Quality EPA P3'!I31,1)="&lt;",$G$3*VALUE(RIGHT('BV Quality EPA P3'!I31,LEN('BV Quality EPA P3'!I31)-1)),IF(LEFT('BV Quality EPA P3'!I31,1)="&gt;",$G$2*VALUE(RIGHT('BV Quality EPA P3'!I31,LEN('BV Quality EPA P3'!I31)-1)),'BV Quality EPA P3'!I31)))</f>
        <v/>
      </c>
      <c r="M26" t="str">
        <f>IF('BV Quality EPA P3'!J31="","",IF(LEFT('BV Quality EPA P3'!J31,1)="&lt;",$G$3*VALUE(RIGHT('BV Quality EPA P3'!J31,LEN('BV Quality EPA P3'!J31)-1)),IF(LEFT('BV Quality EPA P3'!J31,1)="&gt;",$G$2*VALUE(RIGHT('BV Quality EPA P3'!J31,LEN('BV Quality EPA P3'!J31)-1)),'BV Quality EPA P3'!J31)))</f>
        <v/>
      </c>
    </row>
    <row r="27" spans="3:13" x14ac:dyDescent="0.2">
      <c r="C27" s="38" t="str">
        <f>IF(AND('Data Tab - BV EPA P3'!$C56&gt;='BV Intermediate'!$C$2,'Data Tab - BV EPA P3'!$C56&lt;=EDATE('BV Intermediate'!$C$2,12),'Data Tab - BV EPA P3'!AA56&lt;&gt;""),'Data Tab - BV EPA P3'!$C56,"")</f>
        <v/>
      </c>
      <c r="E27" s="32" t="str">
        <f>'BV Quality EPA P3'!B32</f>
        <v/>
      </c>
      <c r="F27" t="str">
        <f>IF('BV Quality EPA P3'!C32="","",IF(LEFT('BV Quality EPA P3'!C32,1)="&lt;",$G$3*VALUE(RIGHT('BV Quality EPA P3'!C32,LEN('BV Quality EPA P3'!C32)-1)),IF(LEFT('BV Quality EPA P3'!C32,1)="&gt;",$G$2*VALUE(RIGHT('BV Quality EPA P3'!C32,LEN('BV Quality EPA P3'!C32)-1)),'BV Quality EPA P3'!C32)))</f>
        <v/>
      </c>
      <c r="G27" t="str">
        <f>IF('BV Quality EPA P3'!D32="","",IF(LEFT('BV Quality EPA P3'!D32,1)="&lt;",$G$3*VALUE(RIGHT('BV Quality EPA P3'!D32,LEN('BV Quality EPA P3'!D32)-1)),IF(LEFT('BV Quality EPA P3'!D32,1)="&gt;",$G$2*VALUE(RIGHT('BV Quality EPA P3'!D32,LEN('BV Quality EPA P3'!D32)-1)),'BV Quality EPA P3'!D32)))</f>
        <v/>
      </c>
      <c r="H27" t="str">
        <f>IF('BV Quality EPA P3'!E32="","",IF(LEFT('BV Quality EPA P3'!E32,1)="&lt;",$G$3*VALUE(RIGHT('BV Quality EPA P3'!E32,LEN('BV Quality EPA P3'!E32)-1)),IF(LEFT('BV Quality EPA P3'!E32,1)="&gt;",$G$2*VALUE(RIGHT('BV Quality EPA P3'!E32,LEN('BV Quality EPA P3'!E32)-1)),'BV Quality EPA P3'!E32)))</f>
        <v/>
      </c>
      <c r="I27" t="str">
        <f>IF('BV Quality EPA P3'!F32="","",IF(LEFT('BV Quality EPA P3'!F32,1)="&lt;",$G$3*VALUE(RIGHT('BV Quality EPA P3'!F32,LEN('BV Quality EPA P3'!F32)-1)),IF(LEFT('BV Quality EPA P3'!F32,1)="&gt;",$G$2*VALUE(RIGHT('BV Quality EPA P3'!F32,LEN('BV Quality EPA P3'!F32)-1)),'BV Quality EPA P3'!F32)))</f>
        <v/>
      </c>
      <c r="J27" t="str">
        <f>IF('BV Quality EPA P3'!G32="","",IF(LEFT('BV Quality EPA P3'!G32,1)="&lt;",$G$3*VALUE(RIGHT('BV Quality EPA P3'!G32,LEN('BV Quality EPA P3'!G32)-1)),IF(LEFT('BV Quality EPA P3'!G32,1)="&gt;",$G$2*VALUE(RIGHT('BV Quality EPA P3'!G32,LEN('BV Quality EPA P3'!G32)-1)),'BV Quality EPA P3'!G32)))</f>
        <v/>
      </c>
      <c r="K27" t="str">
        <f>IF('BV Quality EPA P3'!H32="","",IF(LEFT('BV Quality EPA P3'!H32,1)="&lt;",$G$3*VALUE(RIGHT('BV Quality EPA P3'!H32,LEN('BV Quality EPA P3'!H32)-1)),IF(LEFT('BV Quality EPA P3'!H32,1)="&gt;",$G$2*VALUE(RIGHT('BV Quality EPA P3'!H32,LEN('BV Quality EPA P3'!H32)-1)),'BV Quality EPA P3'!H32)))</f>
        <v/>
      </c>
      <c r="L27" t="str">
        <f>IF('BV Quality EPA P3'!I32="","",IF(LEFT('BV Quality EPA P3'!I32,1)="&lt;",$G$3*VALUE(RIGHT('BV Quality EPA P3'!I32,LEN('BV Quality EPA P3'!I32)-1)),IF(LEFT('BV Quality EPA P3'!I32,1)="&gt;",$G$2*VALUE(RIGHT('BV Quality EPA P3'!I32,LEN('BV Quality EPA P3'!I32)-1)),'BV Quality EPA P3'!I32)))</f>
        <v/>
      </c>
      <c r="M27" t="str">
        <f>IF('BV Quality EPA P3'!J32="","",IF(LEFT('BV Quality EPA P3'!J32,1)="&lt;",$G$3*VALUE(RIGHT('BV Quality EPA P3'!J32,LEN('BV Quality EPA P3'!J32)-1)),IF(LEFT('BV Quality EPA P3'!J32,1)="&gt;",$G$2*VALUE(RIGHT('BV Quality EPA P3'!J32,LEN('BV Quality EPA P3'!J32)-1)),'BV Quality EPA P3'!J32)))</f>
        <v/>
      </c>
    </row>
    <row r="28" spans="3:13" x14ac:dyDescent="0.2">
      <c r="C28" s="38" t="str">
        <f>IF(AND('Data Tab - BV EPA P3'!$C57&gt;='BV Intermediate'!$C$2,'Data Tab - BV EPA P3'!$C57&lt;=EDATE('BV Intermediate'!$C$2,12),'Data Tab - BV EPA P3'!AA57&lt;&gt;""),'Data Tab - BV EPA P3'!$C57,"")</f>
        <v/>
      </c>
      <c r="E28" s="32" t="str">
        <f>'BV Quality EPA P3'!B33</f>
        <v/>
      </c>
      <c r="F28" t="str">
        <f>IF('BV Quality EPA P3'!C33="","",IF(LEFT('BV Quality EPA P3'!C33,1)="&lt;",$G$3*VALUE(RIGHT('BV Quality EPA P3'!C33,LEN('BV Quality EPA P3'!C33)-1)),IF(LEFT('BV Quality EPA P3'!C33,1)="&gt;",$G$2*VALUE(RIGHT('BV Quality EPA P3'!C33,LEN('BV Quality EPA P3'!C33)-1)),'BV Quality EPA P3'!C33)))</f>
        <v/>
      </c>
      <c r="G28" t="str">
        <f>IF('BV Quality EPA P3'!D33="","",IF(LEFT('BV Quality EPA P3'!D33,1)="&lt;",$G$3*VALUE(RIGHT('BV Quality EPA P3'!D33,LEN('BV Quality EPA P3'!D33)-1)),IF(LEFT('BV Quality EPA P3'!D33,1)="&gt;",$G$2*VALUE(RIGHT('BV Quality EPA P3'!D33,LEN('BV Quality EPA P3'!D33)-1)),'BV Quality EPA P3'!D33)))</f>
        <v/>
      </c>
      <c r="H28" t="str">
        <f>IF('BV Quality EPA P3'!E33="","",IF(LEFT('BV Quality EPA P3'!E33,1)="&lt;",$G$3*VALUE(RIGHT('BV Quality EPA P3'!E33,LEN('BV Quality EPA P3'!E33)-1)),IF(LEFT('BV Quality EPA P3'!E33,1)="&gt;",$G$2*VALUE(RIGHT('BV Quality EPA P3'!E33,LEN('BV Quality EPA P3'!E33)-1)),'BV Quality EPA P3'!E33)))</f>
        <v/>
      </c>
      <c r="I28" t="str">
        <f>IF('BV Quality EPA P3'!F33="","",IF(LEFT('BV Quality EPA P3'!F33,1)="&lt;",$G$3*VALUE(RIGHT('BV Quality EPA P3'!F33,LEN('BV Quality EPA P3'!F33)-1)),IF(LEFT('BV Quality EPA P3'!F33,1)="&gt;",$G$2*VALUE(RIGHT('BV Quality EPA P3'!F33,LEN('BV Quality EPA P3'!F33)-1)),'BV Quality EPA P3'!F33)))</f>
        <v/>
      </c>
      <c r="J28" t="str">
        <f>IF('BV Quality EPA P3'!G33="","",IF(LEFT('BV Quality EPA P3'!G33,1)="&lt;",$G$3*VALUE(RIGHT('BV Quality EPA P3'!G33,LEN('BV Quality EPA P3'!G33)-1)),IF(LEFT('BV Quality EPA P3'!G33,1)="&gt;",$G$2*VALUE(RIGHT('BV Quality EPA P3'!G33,LEN('BV Quality EPA P3'!G33)-1)),'BV Quality EPA P3'!G33)))</f>
        <v/>
      </c>
      <c r="K28" t="str">
        <f>IF('BV Quality EPA P3'!H33="","",IF(LEFT('BV Quality EPA P3'!H33,1)="&lt;",$G$3*VALUE(RIGHT('BV Quality EPA P3'!H33,LEN('BV Quality EPA P3'!H33)-1)),IF(LEFT('BV Quality EPA P3'!H33,1)="&gt;",$G$2*VALUE(RIGHT('BV Quality EPA P3'!H33,LEN('BV Quality EPA P3'!H33)-1)),'BV Quality EPA P3'!H33)))</f>
        <v/>
      </c>
      <c r="L28" t="str">
        <f>IF('BV Quality EPA P3'!I33="","",IF(LEFT('BV Quality EPA P3'!I33,1)="&lt;",$G$3*VALUE(RIGHT('BV Quality EPA P3'!I33,LEN('BV Quality EPA P3'!I33)-1)),IF(LEFT('BV Quality EPA P3'!I33,1)="&gt;",$G$2*VALUE(RIGHT('BV Quality EPA P3'!I33,LEN('BV Quality EPA P3'!I33)-1)),'BV Quality EPA P3'!I33)))</f>
        <v/>
      </c>
      <c r="M28" t="str">
        <f>IF('BV Quality EPA P3'!J33="","",IF(LEFT('BV Quality EPA P3'!J33,1)="&lt;",$G$3*VALUE(RIGHT('BV Quality EPA P3'!J33,LEN('BV Quality EPA P3'!J33)-1)),IF(LEFT('BV Quality EPA P3'!J33,1)="&gt;",$G$2*VALUE(RIGHT('BV Quality EPA P3'!J33,LEN('BV Quality EPA P3'!J33)-1)),'BV Quality EPA P3'!J33)))</f>
        <v/>
      </c>
    </row>
    <row r="29" spans="3:13" x14ac:dyDescent="0.2">
      <c r="C29" s="38" t="str">
        <f>IF(AND('Data Tab - BV EPA P3'!$C58&gt;='BV Intermediate'!$C$2,'Data Tab - BV EPA P3'!$C58&lt;=EDATE('BV Intermediate'!$C$2,12),'Data Tab - BV EPA P3'!AA58&lt;&gt;""),'Data Tab - BV EPA P3'!$C58,"")</f>
        <v/>
      </c>
      <c r="E29" s="32" t="str">
        <f>'BV Quality EPA P3'!B34</f>
        <v/>
      </c>
      <c r="F29" t="str">
        <f>IF('BV Quality EPA P3'!C34="","",IF(LEFT('BV Quality EPA P3'!C34,1)="&lt;",$G$3*VALUE(RIGHT('BV Quality EPA P3'!C34,LEN('BV Quality EPA P3'!C34)-1)),IF(LEFT('BV Quality EPA P3'!C34,1)="&gt;",$G$2*VALUE(RIGHT('BV Quality EPA P3'!C34,LEN('BV Quality EPA P3'!C34)-1)),'BV Quality EPA P3'!C34)))</f>
        <v/>
      </c>
      <c r="G29" t="str">
        <f>IF('BV Quality EPA P3'!D34="","",IF(LEFT('BV Quality EPA P3'!D34,1)="&lt;",$G$3*VALUE(RIGHT('BV Quality EPA P3'!D34,LEN('BV Quality EPA P3'!D34)-1)),IF(LEFT('BV Quality EPA P3'!D34,1)="&gt;",$G$2*VALUE(RIGHT('BV Quality EPA P3'!D34,LEN('BV Quality EPA P3'!D34)-1)),'BV Quality EPA P3'!D34)))</f>
        <v/>
      </c>
      <c r="H29" t="str">
        <f>IF('BV Quality EPA P3'!E34="","",IF(LEFT('BV Quality EPA P3'!E34,1)="&lt;",$G$3*VALUE(RIGHT('BV Quality EPA P3'!E34,LEN('BV Quality EPA P3'!E34)-1)),IF(LEFT('BV Quality EPA P3'!E34,1)="&gt;",$G$2*VALUE(RIGHT('BV Quality EPA P3'!E34,LEN('BV Quality EPA P3'!E34)-1)),'BV Quality EPA P3'!E34)))</f>
        <v/>
      </c>
      <c r="I29" t="str">
        <f>IF('BV Quality EPA P3'!F34="","",IF(LEFT('BV Quality EPA P3'!F34,1)="&lt;",$G$3*VALUE(RIGHT('BV Quality EPA P3'!F34,LEN('BV Quality EPA P3'!F34)-1)),IF(LEFT('BV Quality EPA P3'!F34,1)="&gt;",$G$2*VALUE(RIGHT('BV Quality EPA P3'!F34,LEN('BV Quality EPA P3'!F34)-1)),'BV Quality EPA P3'!F34)))</f>
        <v/>
      </c>
      <c r="J29" t="str">
        <f>IF('BV Quality EPA P3'!G34="","",IF(LEFT('BV Quality EPA P3'!G34,1)="&lt;",$G$3*VALUE(RIGHT('BV Quality EPA P3'!G34,LEN('BV Quality EPA P3'!G34)-1)),IF(LEFT('BV Quality EPA P3'!G34,1)="&gt;",$G$2*VALUE(RIGHT('BV Quality EPA P3'!G34,LEN('BV Quality EPA P3'!G34)-1)),'BV Quality EPA P3'!G34)))</f>
        <v/>
      </c>
      <c r="K29" t="str">
        <f>IF('BV Quality EPA P3'!H34="","",IF(LEFT('BV Quality EPA P3'!H34,1)="&lt;",$G$3*VALUE(RIGHT('BV Quality EPA P3'!H34,LEN('BV Quality EPA P3'!H34)-1)),IF(LEFT('BV Quality EPA P3'!H34,1)="&gt;",$G$2*VALUE(RIGHT('BV Quality EPA P3'!H34,LEN('BV Quality EPA P3'!H34)-1)),'BV Quality EPA P3'!H34)))</f>
        <v/>
      </c>
      <c r="L29" t="str">
        <f>IF('BV Quality EPA P3'!I34="","",IF(LEFT('BV Quality EPA P3'!I34,1)="&lt;",$G$3*VALUE(RIGHT('BV Quality EPA P3'!I34,LEN('BV Quality EPA P3'!I34)-1)),IF(LEFT('BV Quality EPA P3'!I34,1)="&gt;",$G$2*VALUE(RIGHT('BV Quality EPA P3'!I34,LEN('BV Quality EPA P3'!I34)-1)),'BV Quality EPA P3'!I34)))</f>
        <v/>
      </c>
      <c r="M29" t="str">
        <f>IF('BV Quality EPA P3'!J34="","",IF(LEFT('BV Quality EPA P3'!J34,1)="&lt;",$G$3*VALUE(RIGHT('BV Quality EPA P3'!J34,LEN('BV Quality EPA P3'!J34)-1)),IF(LEFT('BV Quality EPA P3'!J34,1)="&gt;",$G$2*VALUE(RIGHT('BV Quality EPA P3'!J34,LEN('BV Quality EPA P3'!J34)-1)),'BV Quality EPA P3'!J34)))</f>
        <v/>
      </c>
    </row>
    <row r="30" spans="3:13" x14ac:dyDescent="0.2">
      <c r="C30" s="38">
        <f>IF(AND('Data Tab - BV EPA P3'!$C59&gt;='BV Intermediate'!$C$2,'Data Tab - BV EPA P3'!$C59&lt;=EDATE('BV Intermediate'!$C$2,12),'Data Tab - BV EPA P3'!AA59&lt;&gt;""),'Data Tab - BV EPA P3'!$C59,"")</f>
        <v>45070.333333333328</v>
      </c>
      <c r="E30" s="32" t="str">
        <f>'BV Quality EPA P3'!B35</f>
        <v/>
      </c>
      <c r="F30" t="str">
        <f>IF('BV Quality EPA P3'!C35="","",IF(LEFT('BV Quality EPA P3'!C35,1)="&lt;",$G$3*VALUE(RIGHT('BV Quality EPA P3'!C35,LEN('BV Quality EPA P3'!C35)-1)),IF(LEFT('BV Quality EPA P3'!C35,1)="&gt;",$G$2*VALUE(RIGHT('BV Quality EPA P3'!C35,LEN('BV Quality EPA P3'!C35)-1)),'BV Quality EPA P3'!C35)))</f>
        <v/>
      </c>
      <c r="G30" t="str">
        <f>IF('BV Quality EPA P3'!D35="","",IF(LEFT('BV Quality EPA P3'!D35,1)="&lt;",$G$3*VALUE(RIGHT('BV Quality EPA P3'!D35,LEN('BV Quality EPA P3'!D35)-1)),IF(LEFT('BV Quality EPA P3'!D35,1)="&gt;",$G$2*VALUE(RIGHT('BV Quality EPA P3'!D35,LEN('BV Quality EPA P3'!D35)-1)),'BV Quality EPA P3'!D35)))</f>
        <v/>
      </c>
      <c r="H30" t="str">
        <f>IF('BV Quality EPA P3'!E35="","",IF(LEFT('BV Quality EPA P3'!E35,1)="&lt;",$G$3*VALUE(RIGHT('BV Quality EPA P3'!E35,LEN('BV Quality EPA P3'!E35)-1)),IF(LEFT('BV Quality EPA P3'!E35,1)="&gt;",$G$2*VALUE(RIGHT('BV Quality EPA P3'!E35,LEN('BV Quality EPA P3'!E35)-1)),'BV Quality EPA P3'!E35)))</f>
        <v/>
      </c>
      <c r="I30" t="str">
        <f>IF('BV Quality EPA P3'!F35="","",IF(LEFT('BV Quality EPA P3'!F35,1)="&lt;",$G$3*VALUE(RIGHT('BV Quality EPA P3'!F35,LEN('BV Quality EPA P3'!F35)-1)),IF(LEFT('BV Quality EPA P3'!F35,1)="&gt;",$G$2*VALUE(RIGHT('BV Quality EPA P3'!F35,LEN('BV Quality EPA P3'!F35)-1)),'BV Quality EPA P3'!F35)))</f>
        <v/>
      </c>
      <c r="J30" t="str">
        <f>IF('BV Quality EPA P3'!G35="","",IF(LEFT('BV Quality EPA P3'!G35,1)="&lt;",$G$3*VALUE(RIGHT('BV Quality EPA P3'!G35,LEN('BV Quality EPA P3'!G35)-1)),IF(LEFT('BV Quality EPA P3'!G35,1)="&gt;",$G$2*VALUE(RIGHT('BV Quality EPA P3'!G35,LEN('BV Quality EPA P3'!G35)-1)),'BV Quality EPA P3'!G35)))</f>
        <v/>
      </c>
      <c r="K30" t="str">
        <f>IF('BV Quality EPA P3'!H35="","",IF(LEFT('BV Quality EPA P3'!H35,1)="&lt;",$G$3*VALUE(RIGHT('BV Quality EPA P3'!H35,LEN('BV Quality EPA P3'!H35)-1)),IF(LEFT('BV Quality EPA P3'!H35,1)="&gt;",$G$2*VALUE(RIGHT('BV Quality EPA P3'!H35,LEN('BV Quality EPA P3'!H35)-1)),'BV Quality EPA P3'!H35)))</f>
        <v/>
      </c>
      <c r="L30" t="str">
        <f>IF('BV Quality EPA P3'!I35="","",IF(LEFT('BV Quality EPA P3'!I35,1)="&lt;",$G$3*VALUE(RIGHT('BV Quality EPA P3'!I35,LEN('BV Quality EPA P3'!I35)-1)),IF(LEFT('BV Quality EPA P3'!I35,1)="&gt;",$G$2*VALUE(RIGHT('BV Quality EPA P3'!I35,LEN('BV Quality EPA P3'!I35)-1)),'BV Quality EPA P3'!I35)))</f>
        <v/>
      </c>
      <c r="M30" t="str">
        <f>IF('BV Quality EPA P3'!J35="","",IF(LEFT('BV Quality EPA P3'!J35,1)="&lt;",$G$3*VALUE(RIGHT('BV Quality EPA P3'!J35,LEN('BV Quality EPA P3'!J35)-1)),IF(LEFT('BV Quality EPA P3'!J35,1)="&gt;",$G$2*VALUE(RIGHT('BV Quality EPA P3'!J35,LEN('BV Quality EPA P3'!J35)-1)),'BV Quality EPA P3'!J35)))</f>
        <v/>
      </c>
    </row>
    <row r="31" spans="3:13" x14ac:dyDescent="0.2">
      <c r="C31" s="38" t="str">
        <f>IF(AND('Data Tab - BV EPA P3'!$C60&gt;='BV Intermediate'!$C$2,'Data Tab - BV EPA P3'!$C60&lt;=EDATE('BV Intermediate'!$C$2,12),'Data Tab - BV EPA P3'!AA60&lt;&gt;""),'Data Tab - BV EPA P3'!$C60,"")</f>
        <v/>
      </c>
      <c r="E31" s="32" t="str">
        <f>'BV Quality EPA P3'!B36</f>
        <v/>
      </c>
      <c r="F31" t="str">
        <f>IF('BV Quality EPA P3'!C36="","",IF(LEFT('BV Quality EPA P3'!C36,1)="&lt;",$G$3*VALUE(RIGHT('BV Quality EPA P3'!C36,LEN('BV Quality EPA P3'!C36)-1)),IF(LEFT('BV Quality EPA P3'!C36,1)="&gt;",$G$2*VALUE(RIGHT('BV Quality EPA P3'!C36,LEN('BV Quality EPA P3'!C36)-1)),'BV Quality EPA P3'!C36)))</f>
        <v/>
      </c>
      <c r="G31" t="str">
        <f>IF('BV Quality EPA P3'!D36="","",IF(LEFT('BV Quality EPA P3'!D36,1)="&lt;",$G$3*VALUE(RIGHT('BV Quality EPA P3'!D36,LEN('BV Quality EPA P3'!D36)-1)),IF(LEFT('BV Quality EPA P3'!D36,1)="&gt;",$G$2*VALUE(RIGHT('BV Quality EPA P3'!D36,LEN('BV Quality EPA P3'!D36)-1)),'BV Quality EPA P3'!D36)))</f>
        <v/>
      </c>
      <c r="H31" t="str">
        <f>IF('BV Quality EPA P3'!E36="","",IF(LEFT('BV Quality EPA P3'!E36,1)="&lt;",$G$3*VALUE(RIGHT('BV Quality EPA P3'!E36,LEN('BV Quality EPA P3'!E36)-1)),IF(LEFT('BV Quality EPA P3'!E36,1)="&gt;",$G$2*VALUE(RIGHT('BV Quality EPA P3'!E36,LEN('BV Quality EPA P3'!E36)-1)),'BV Quality EPA P3'!E36)))</f>
        <v/>
      </c>
      <c r="I31" t="str">
        <f>IF('BV Quality EPA P3'!F36="","",IF(LEFT('BV Quality EPA P3'!F36,1)="&lt;",$G$3*VALUE(RIGHT('BV Quality EPA P3'!F36,LEN('BV Quality EPA P3'!F36)-1)),IF(LEFT('BV Quality EPA P3'!F36,1)="&gt;",$G$2*VALUE(RIGHT('BV Quality EPA P3'!F36,LEN('BV Quality EPA P3'!F36)-1)),'BV Quality EPA P3'!F36)))</f>
        <v/>
      </c>
      <c r="J31" t="str">
        <f>IF('BV Quality EPA P3'!G36="","",IF(LEFT('BV Quality EPA P3'!G36,1)="&lt;",$G$3*VALUE(RIGHT('BV Quality EPA P3'!G36,LEN('BV Quality EPA P3'!G36)-1)),IF(LEFT('BV Quality EPA P3'!G36,1)="&gt;",$G$2*VALUE(RIGHT('BV Quality EPA P3'!G36,LEN('BV Quality EPA P3'!G36)-1)),'BV Quality EPA P3'!G36)))</f>
        <v/>
      </c>
      <c r="K31" t="str">
        <f>IF('BV Quality EPA P3'!H36="","",IF(LEFT('BV Quality EPA P3'!H36,1)="&lt;",$G$3*VALUE(RIGHT('BV Quality EPA P3'!H36,LEN('BV Quality EPA P3'!H36)-1)),IF(LEFT('BV Quality EPA P3'!H36,1)="&gt;",$G$2*VALUE(RIGHT('BV Quality EPA P3'!H36,LEN('BV Quality EPA P3'!H36)-1)),'BV Quality EPA P3'!H36)))</f>
        <v/>
      </c>
      <c r="L31" t="str">
        <f>IF('BV Quality EPA P3'!I36="","",IF(LEFT('BV Quality EPA P3'!I36,1)="&lt;",$G$3*VALUE(RIGHT('BV Quality EPA P3'!I36,LEN('BV Quality EPA P3'!I36)-1)),IF(LEFT('BV Quality EPA P3'!I36,1)="&gt;",$G$2*VALUE(RIGHT('BV Quality EPA P3'!I36,LEN('BV Quality EPA P3'!I36)-1)),'BV Quality EPA P3'!I36)))</f>
        <v/>
      </c>
      <c r="M31" t="str">
        <f>IF('BV Quality EPA P3'!J36="","",IF(LEFT('BV Quality EPA P3'!J36,1)="&lt;",$G$3*VALUE(RIGHT('BV Quality EPA P3'!J36,LEN('BV Quality EPA P3'!J36)-1)),IF(LEFT('BV Quality EPA P3'!J36,1)="&gt;",$G$2*VALUE(RIGHT('BV Quality EPA P3'!J36,LEN('BV Quality EPA P3'!J36)-1)),'BV Quality EPA P3'!J36)))</f>
        <v/>
      </c>
    </row>
    <row r="32" spans="3:13" x14ac:dyDescent="0.2">
      <c r="C32" s="38" t="str">
        <f>IF(AND('Data Tab - BV EPA P3'!$C61&gt;='BV Intermediate'!$C$2,'Data Tab - BV EPA P3'!$C61&lt;=EDATE('BV Intermediate'!$C$2,12),'Data Tab - BV EPA P3'!AA61&lt;&gt;""),'Data Tab - BV EPA P3'!$C61,"")</f>
        <v/>
      </c>
      <c r="E32" s="32" t="str">
        <f>'BV Quality EPA P3'!B37</f>
        <v/>
      </c>
      <c r="F32" t="str">
        <f>IF('BV Quality EPA P3'!C37="","",IF(LEFT('BV Quality EPA P3'!C37,1)="&lt;",$G$3*VALUE(RIGHT('BV Quality EPA P3'!C37,LEN('BV Quality EPA P3'!C37)-1)),IF(LEFT('BV Quality EPA P3'!C37,1)="&gt;",$G$2*VALUE(RIGHT('BV Quality EPA P3'!C37,LEN('BV Quality EPA P3'!C37)-1)),'BV Quality EPA P3'!C37)))</f>
        <v/>
      </c>
      <c r="G32" t="str">
        <f>IF('BV Quality EPA P3'!D37="","",IF(LEFT('BV Quality EPA P3'!D37,1)="&lt;",$G$3*VALUE(RIGHT('BV Quality EPA P3'!D37,LEN('BV Quality EPA P3'!D37)-1)),IF(LEFT('BV Quality EPA P3'!D37,1)="&gt;",$G$2*VALUE(RIGHT('BV Quality EPA P3'!D37,LEN('BV Quality EPA P3'!D37)-1)),'BV Quality EPA P3'!D37)))</f>
        <v/>
      </c>
      <c r="H32" t="str">
        <f>IF('BV Quality EPA P3'!E37="","",IF(LEFT('BV Quality EPA P3'!E37,1)="&lt;",$G$3*VALUE(RIGHT('BV Quality EPA P3'!E37,LEN('BV Quality EPA P3'!E37)-1)),IF(LEFT('BV Quality EPA P3'!E37,1)="&gt;",$G$2*VALUE(RIGHT('BV Quality EPA P3'!E37,LEN('BV Quality EPA P3'!E37)-1)),'BV Quality EPA P3'!E37)))</f>
        <v/>
      </c>
      <c r="I32" t="str">
        <f>IF('BV Quality EPA P3'!F37="","",IF(LEFT('BV Quality EPA P3'!F37,1)="&lt;",$G$3*VALUE(RIGHT('BV Quality EPA P3'!F37,LEN('BV Quality EPA P3'!F37)-1)),IF(LEFT('BV Quality EPA P3'!F37,1)="&gt;",$G$2*VALUE(RIGHT('BV Quality EPA P3'!F37,LEN('BV Quality EPA P3'!F37)-1)),'BV Quality EPA P3'!F37)))</f>
        <v/>
      </c>
      <c r="J32" t="str">
        <f>IF('BV Quality EPA P3'!G37="","",IF(LEFT('BV Quality EPA P3'!G37,1)="&lt;",$G$3*VALUE(RIGHT('BV Quality EPA P3'!G37,LEN('BV Quality EPA P3'!G37)-1)),IF(LEFT('BV Quality EPA P3'!G37,1)="&gt;",$G$2*VALUE(RIGHT('BV Quality EPA P3'!G37,LEN('BV Quality EPA P3'!G37)-1)),'BV Quality EPA P3'!G37)))</f>
        <v/>
      </c>
      <c r="K32" t="str">
        <f>IF('BV Quality EPA P3'!H37="","",IF(LEFT('BV Quality EPA P3'!H37,1)="&lt;",$G$3*VALUE(RIGHT('BV Quality EPA P3'!H37,LEN('BV Quality EPA P3'!H37)-1)),IF(LEFT('BV Quality EPA P3'!H37,1)="&gt;",$G$2*VALUE(RIGHT('BV Quality EPA P3'!H37,LEN('BV Quality EPA P3'!H37)-1)),'BV Quality EPA P3'!H37)))</f>
        <v/>
      </c>
      <c r="L32" t="str">
        <f>IF('BV Quality EPA P3'!I37="","",IF(LEFT('BV Quality EPA P3'!I37,1)="&lt;",$G$3*VALUE(RIGHT('BV Quality EPA P3'!I37,LEN('BV Quality EPA P3'!I37)-1)),IF(LEFT('BV Quality EPA P3'!I37,1)="&gt;",$G$2*VALUE(RIGHT('BV Quality EPA P3'!I37,LEN('BV Quality EPA P3'!I37)-1)),'BV Quality EPA P3'!I37)))</f>
        <v/>
      </c>
      <c r="M32" t="str">
        <f>IF('BV Quality EPA P3'!J37="","",IF(LEFT('BV Quality EPA P3'!J37,1)="&lt;",$G$3*VALUE(RIGHT('BV Quality EPA P3'!J37,LEN('BV Quality EPA P3'!J37)-1)),IF(LEFT('BV Quality EPA P3'!J37,1)="&gt;",$G$2*VALUE(RIGHT('BV Quality EPA P3'!J37,LEN('BV Quality EPA P3'!J37)-1)),'BV Quality EPA P3'!J37)))</f>
        <v/>
      </c>
    </row>
    <row r="33" spans="3:13" x14ac:dyDescent="0.2">
      <c r="C33" s="38" t="str">
        <f>IF(AND('Data Tab - BV EPA P3'!$C62&gt;='BV Intermediate'!$C$2,'Data Tab - BV EPA P3'!$C62&lt;=EDATE('BV Intermediate'!$C$2,12),'Data Tab - BV EPA P3'!AA62&lt;&gt;""),'Data Tab - BV EPA P3'!$C62,"")</f>
        <v/>
      </c>
      <c r="E33" s="32" t="str">
        <f>'BV Quality EPA P3'!B38</f>
        <v/>
      </c>
      <c r="F33" t="str">
        <f>IF('BV Quality EPA P3'!C38="","",IF(LEFT('BV Quality EPA P3'!C38,1)="&lt;",$G$3*VALUE(RIGHT('BV Quality EPA P3'!C38,LEN('BV Quality EPA P3'!C38)-1)),IF(LEFT('BV Quality EPA P3'!C38,1)="&gt;",$G$2*VALUE(RIGHT('BV Quality EPA P3'!C38,LEN('BV Quality EPA P3'!C38)-1)),'BV Quality EPA P3'!C38)))</f>
        <v/>
      </c>
      <c r="G33" t="str">
        <f>IF('BV Quality EPA P3'!D38="","",IF(LEFT('BV Quality EPA P3'!D38,1)="&lt;",$G$3*VALUE(RIGHT('BV Quality EPA P3'!D38,LEN('BV Quality EPA P3'!D38)-1)),IF(LEFT('BV Quality EPA P3'!D38,1)="&gt;",$G$2*VALUE(RIGHT('BV Quality EPA P3'!D38,LEN('BV Quality EPA P3'!D38)-1)),'BV Quality EPA P3'!D38)))</f>
        <v/>
      </c>
      <c r="H33" t="str">
        <f>IF('BV Quality EPA P3'!E38="","",IF(LEFT('BV Quality EPA P3'!E38,1)="&lt;",$G$3*VALUE(RIGHT('BV Quality EPA P3'!E38,LEN('BV Quality EPA P3'!E38)-1)),IF(LEFT('BV Quality EPA P3'!E38,1)="&gt;",$G$2*VALUE(RIGHT('BV Quality EPA P3'!E38,LEN('BV Quality EPA P3'!E38)-1)),'BV Quality EPA P3'!E38)))</f>
        <v/>
      </c>
      <c r="I33" t="str">
        <f>IF('BV Quality EPA P3'!F38="","",IF(LEFT('BV Quality EPA P3'!F38,1)="&lt;",$G$3*VALUE(RIGHT('BV Quality EPA P3'!F38,LEN('BV Quality EPA P3'!F38)-1)),IF(LEFT('BV Quality EPA P3'!F38,1)="&gt;",$G$2*VALUE(RIGHT('BV Quality EPA P3'!F38,LEN('BV Quality EPA P3'!F38)-1)),'BV Quality EPA P3'!F38)))</f>
        <v/>
      </c>
      <c r="J33" t="str">
        <f>IF('BV Quality EPA P3'!G38="","",IF(LEFT('BV Quality EPA P3'!G38,1)="&lt;",$G$3*VALUE(RIGHT('BV Quality EPA P3'!G38,LEN('BV Quality EPA P3'!G38)-1)),IF(LEFT('BV Quality EPA P3'!G38,1)="&gt;",$G$2*VALUE(RIGHT('BV Quality EPA P3'!G38,LEN('BV Quality EPA P3'!G38)-1)),'BV Quality EPA P3'!G38)))</f>
        <v/>
      </c>
      <c r="K33" t="str">
        <f>IF('BV Quality EPA P3'!H38="","",IF(LEFT('BV Quality EPA P3'!H38,1)="&lt;",$G$3*VALUE(RIGHT('BV Quality EPA P3'!H38,LEN('BV Quality EPA P3'!H38)-1)),IF(LEFT('BV Quality EPA P3'!H38,1)="&gt;",$G$2*VALUE(RIGHT('BV Quality EPA P3'!H38,LEN('BV Quality EPA P3'!H38)-1)),'BV Quality EPA P3'!H38)))</f>
        <v/>
      </c>
      <c r="L33" t="str">
        <f>IF('BV Quality EPA P3'!I38="","",IF(LEFT('BV Quality EPA P3'!I38,1)="&lt;",$G$3*VALUE(RIGHT('BV Quality EPA P3'!I38,LEN('BV Quality EPA P3'!I38)-1)),IF(LEFT('BV Quality EPA P3'!I38,1)="&gt;",$G$2*VALUE(RIGHT('BV Quality EPA P3'!I38,LEN('BV Quality EPA P3'!I38)-1)),'BV Quality EPA P3'!I38)))</f>
        <v/>
      </c>
      <c r="M33" t="str">
        <f>IF('BV Quality EPA P3'!J38="","",IF(LEFT('BV Quality EPA P3'!J38,1)="&lt;",$G$3*VALUE(RIGHT('BV Quality EPA P3'!J38,LEN('BV Quality EPA P3'!J38)-1)),IF(LEFT('BV Quality EPA P3'!J38,1)="&gt;",$G$2*VALUE(RIGHT('BV Quality EPA P3'!J38,LEN('BV Quality EPA P3'!J38)-1)),'BV Quality EPA P3'!J38)))</f>
        <v/>
      </c>
    </row>
    <row r="34" spans="3:13" x14ac:dyDescent="0.2">
      <c r="C34" s="38">
        <f>IF(AND('Data Tab - BV EPA P3'!$C63&gt;='BV Intermediate'!$C$2,'Data Tab - BV EPA P3'!$C63&lt;=EDATE('BV Intermediate'!$C$2,12),'Data Tab - BV EPA P3'!AA63&lt;&gt;""),'Data Tab - BV EPA P3'!$C63,"")</f>
        <v>45098.333333333328</v>
      </c>
      <c r="E34" s="32" t="str">
        <f>'BV Quality EPA P3'!B39</f>
        <v/>
      </c>
      <c r="F34" t="str">
        <f>IF('BV Quality EPA P3'!C39="","",IF(LEFT('BV Quality EPA P3'!C39,1)="&lt;",$G$3*VALUE(RIGHT('BV Quality EPA P3'!C39,LEN('BV Quality EPA P3'!C39)-1)),IF(LEFT('BV Quality EPA P3'!C39,1)="&gt;",$G$2*VALUE(RIGHT('BV Quality EPA P3'!C39,LEN('BV Quality EPA P3'!C39)-1)),'BV Quality EPA P3'!C39)))</f>
        <v/>
      </c>
      <c r="G34" t="str">
        <f>IF('BV Quality EPA P3'!D39="","",IF(LEFT('BV Quality EPA P3'!D39,1)="&lt;",$G$3*VALUE(RIGHT('BV Quality EPA P3'!D39,LEN('BV Quality EPA P3'!D39)-1)),IF(LEFT('BV Quality EPA P3'!D39,1)="&gt;",$G$2*VALUE(RIGHT('BV Quality EPA P3'!D39,LEN('BV Quality EPA P3'!D39)-1)),'BV Quality EPA P3'!D39)))</f>
        <v/>
      </c>
      <c r="H34" t="str">
        <f>IF('BV Quality EPA P3'!E39="","",IF(LEFT('BV Quality EPA P3'!E39,1)="&lt;",$G$3*VALUE(RIGHT('BV Quality EPA P3'!E39,LEN('BV Quality EPA P3'!E39)-1)),IF(LEFT('BV Quality EPA P3'!E39,1)="&gt;",$G$2*VALUE(RIGHT('BV Quality EPA P3'!E39,LEN('BV Quality EPA P3'!E39)-1)),'BV Quality EPA P3'!E39)))</f>
        <v/>
      </c>
      <c r="I34" t="str">
        <f>IF('BV Quality EPA P3'!F39="","",IF(LEFT('BV Quality EPA P3'!F39,1)="&lt;",$G$3*VALUE(RIGHT('BV Quality EPA P3'!F39,LEN('BV Quality EPA P3'!F39)-1)),IF(LEFT('BV Quality EPA P3'!F39,1)="&gt;",$G$2*VALUE(RIGHT('BV Quality EPA P3'!F39,LEN('BV Quality EPA P3'!F39)-1)),'BV Quality EPA P3'!F39)))</f>
        <v/>
      </c>
      <c r="J34" t="str">
        <f>IF('BV Quality EPA P3'!G39="","",IF(LEFT('BV Quality EPA P3'!G39,1)="&lt;",$G$3*VALUE(RIGHT('BV Quality EPA P3'!G39,LEN('BV Quality EPA P3'!G39)-1)),IF(LEFT('BV Quality EPA P3'!G39,1)="&gt;",$G$2*VALUE(RIGHT('BV Quality EPA P3'!G39,LEN('BV Quality EPA P3'!G39)-1)),'BV Quality EPA P3'!G39)))</f>
        <v/>
      </c>
      <c r="K34" t="str">
        <f>IF('BV Quality EPA P3'!H39="","",IF(LEFT('BV Quality EPA P3'!H39,1)="&lt;",$G$3*VALUE(RIGHT('BV Quality EPA P3'!H39,LEN('BV Quality EPA P3'!H39)-1)),IF(LEFT('BV Quality EPA P3'!H39,1)="&gt;",$G$2*VALUE(RIGHT('BV Quality EPA P3'!H39,LEN('BV Quality EPA P3'!H39)-1)),'BV Quality EPA P3'!H39)))</f>
        <v/>
      </c>
      <c r="L34" t="str">
        <f>IF('BV Quality EPA P3'!I39="","",IF(LEFT('BV Quality EPA P3'!I39,1)="&lt;",$G$3*VALUE(RIGHT('BV Quality EPA P3'!I39,LEN('BV Quality EPA P3'!I39)-1)),IF(LEFT('BV Quality EPA P3'!I39,1)="&gt;",$G$2*VALUE(RIGHT('BV Quality EPA P3'!I39,LEN('BV Quality EPA P3'!I39)-1)),'BV Quality EPA P3'!I39)))</f>
        <v/>
      </c>
      <c r="M34" t="str">
        <f>IF('BV Quality EPA P3'!J39="","",IF(LEFT('BV Quality EPA P3'!J39,1)="&lt;",$G$3*VALUE(RIGHT('BV Quality EPA P3'!J39,LEN('BV Quality EPA P3'!J39)-1)),IF(LEFT('BV Quality EPA P3'!J39,1)="&gt;",$G$2*VALUE(RIGHT('BV Quality EPA P3'!J39,LEN('BV Quality EPA P3'!J39)-1)),'BV Quality EPA P3'!J39)))</f>
        <v/>
      </c>
    </row>
    <row r="35" spans="3:13" x14ac:dyDescent="0.2">
      <c r="C35" s="38" t="str">
        <f>IF(AND('Data Tab - BV EPA P3'!$C64&gt;='BV Intermediate'!$C$2,'Data Tab - BV EPA P3'!$C64&lt;=EDATE('BV Intermediate'!$C$2,12),'Data Tab - BV EPA P3'!AA64&lt;&gt;""),'Data Tab - BV EPA P3'!$C64,"")</f>
        <v/>
      </c>
      <c r="E35" s="32" t="str">
        <f>'BV Quality EPA P3'!B40</f>
        <v/>
      </c>
      <c r="F35" t="str">
        <f>IF('BV Quality EPA P3'!C40="","",IF(LEFT('BV Quality EPA P3'!C40,1)="&lt;",$G$3*VALUE(RIGHT('BV Quality EPA P3'!C40,LEN('BV Quality EPA P3'!C40)-1)),IF(LEFT('BV Quality EPA P3'!C40,1)="&gt;",$G$2*VALUE(RIGHT('BV Quality EPA P3'!C40,LEN('BV Quality EPA P3'!C40)-1)),'BV Quality EPA P3'!C40)))</f>
        <v/>
      </c>
      <c r="G35" t="str">
        <f>IF('BV Quality EPA P3'!D40="","",IF(LEFT('BV Quality EPA P3'!D40,1)="&lt;",$G$3*VALUE(RIGHT('BV Quality EPA P3'!D40,LEN('BV Quality EPA P3'!D40)-1)),IF(LEFT('BV Quality EPA P3'!D40,1)="&gt;",$G$2*VALUE(RIGHT('BV Quality EPA P3'!D40,LEN('BV Quality EPA P3'!D40)-1)),'BV Quality EPA P3'!D40)))</f>
        <v/>
      </c>
      <c r="H35" t="str">
        <f>IF('BV Quality EPA P3'!E40="","",IF(LEFT('BV Quality EPA P3'!E40,1)="&lt;",$G$3*VALUE(RIGHT('BV Quality EPA P3'!E40,LEN('BV Quality EPA P3'!E40)-1)),IF(LEFT('BV Quality EPA P3'!E40,1)="&gt;",$G$2*VALUE(RIGHT('BV Quality EPA P3'!E40,LEN('BV Quality EPA P3'!E40)-1)),'BV Quality EPA P3'!E40)))</f>
        <v/>
      </c>
      <c r="I35" t="str">
        <f>IF('BV Quality EPA P3'!F40="","",IF(LEFT('BV Quality EPA P3'!F40,1)="&lt;",$G$3*VALUE(RIGHT('BV Quality EPA P3'!F40,LEN('BV Quality EPA P3'!F40)-1)),IF(LEFT('BV Quality EPA P3'!F40,1)="&gt;",$G$2*VALUE(RIGHT('BV Quality EPA P3'!F40,LEN('BV Quality EPA P3'!F40)-1)),'BV Quality EPA P3'!F40)))</f>
        <v/>
      </c>
      <c r="J35" t="str">
        <f>IF('BV Quality EPA P3'!G40="","",IF(LEFT('BV Quality EPA P3'!G40,1)="&lt;",$G$3*VALUE(RIGHT('BV Quality EPA P3'!G40,LEN('BV Quality EPA P3'!G40)-1)),IF(LEFT('BV Quality EPA P3'!G40,1)="&gt;",$G$2*VALUE(RIGHT('BV Quality EPA P3'!G40,LEN('BV Quality EPA P3'!G40)-1)),'BV Quality EPA P3'!G40)))</f>
        <v/>
      </c>
      <c r="K35" t="str">
        <f>IF('BV Quality EPA P3'!H40="","",IF(LEFT('BV Quality EPA P3'!H40,1)="&lt;",$G$3*VALUE(RIGHT('BV Quality EPA P3'!H40,LEN('BV Quality EPA P3'!H40)-1)),IF(LEFT('BV Quality EPA P3'!H40,1)="&gt;",$G$2*VALUE(RIGHT('BV Quality EPA P3'!H40,LEN('BV Quality EPA P3'!H40)-1)),'BV Quality EPA P3'!H40)))</f>
        <v/>
      </c>
      <c r="L35" t="str">
        <f>IF('BV Quality EPA P3'!I40="","",IF(LEFT('BV Quality EPA P3'!I40,1)="&lt;",$G$3*VALUE(RIGHT('BV Quality EPA P3'!I40,LEN('BV Quality EPA P3'!I40)-1)),IF(LEFT('BV Quality EPA P3'!I40,1)="&gt;",$G$2*VALUE(RIGHT('BV Quality EPA P3'!I40,LEN('BV Quality EPA P3'!I40)-1)),'BV Quality EPA P3'!I40)))</f>
        <v/>
      </c>
      <c r="M35" t="str">
        <f>IF('BV Quality EPA P3'!J40="","",IF(LEFT('BV Quality EPA P3'!J40,1)="&lt;",$G$3*VALUE(RIGHT('BV Quality EPA P3'!J40,LEN('BV Quality EPA P3'!J40)-1)),IF(LEFT('BV Quality EPA P3'!J40,1)="&gt;",$G$2*VALUE(RIGHT('BV Quality EPA P3'!J40,LEN('BV Quality EPA P3'!J40)-1)),'BV Quality EPA P3'!J40)))</f>
        <v/>
      </c>
    </row>
    <row r="36" spans="3:13" x14ac:dyDescent="0.2">
      <c r="C36" s="38" t="str">
        <f>IF(AND('Data Tab - BV EPA P3'!$C65&gt;='BV Intermediate'!$C$2,'Data Tab - BV EPA P3'!$C65&lt;=EDATE('BV Intermediate'!$C$2,12),'Data Tab - BV EPA P3'!AA65&lt;&gt;""),'Data Tab - BV EPA P3'!$C65,"")</f>
        <v/>
      </c>
      <c r="E36" s="32" t="str">
        <f>'BV Quality EPA P3'!B41</f>
        <v/>
      </c>
      <c r="F36" t="str">
        <f>IF('BV Quality EPA P3'!C41="","",IF(LEFT('BV Quality EPA P3'!C41,1)="&lt;",$G$3*VALUE(RIGHT('BV Quality EPA P3'!C41,LEN('BV Quality EPA P3'!C41)-1)),IF(LEFT('BV Quality EPA P3'!C41,1)="&gt;",$G$2*VALUE(RIGHT('BV Quality EPA P3'!C41,LEN('BV Quality EPA P3'!C41)-1)),'BV Quality EPA P3'!C41)))</f>
        <v/>
      </c>
      <c r="G36" t="str">
        <f>IF('BV Quality EPA P3'!D41="","",IF(LEFT('BV Quality EPA P3'!D41,1)="&lt;",$G$3*VALUE(RIGHT('BV Quality EPA P3'!D41,LEN('BV Quality EPA P3'!D41)-1)),IF(LEFT('BV Quality EPA P3'!D41,1)="&gt;",$G$2*VALUE(RIGHT('BV Quality EPA P3'!D41,LEN('BV Quality EPA P3'!D41)-1)),'BV Quality EPA P3'!D41)))</f>
        <v/>
      </c>
      <c r="H36" t="str">
        <f>IF('BV Quality EPA P3'!E41="","",IF(LEFT('BV Quality EPA P3'!E41,1)="&lt;",$G$3*VALUE(RIGHT('BV Quality EPA P3'!E41,LEN('BV Quality EPA P3'!E41)-1)),IF(LEFT('BV Quality EPA P3'!E41,1)="&gt;",$G$2*VALUE(RIGHT('BV Quality EPA P3'!E41,LEN('BV Quality EPA P3'!E41)-1)),'BV Quality EPA P3'!E41)))</f>
        <v/>
      </c>
      <c r="I36" t="str">
        <f>IF('BV Quality EPA P3'!F41="","",IF(LEFT('BV Quality EPA P3'!F41,1)="&lt;",$G$3*VALUE(RIGHT('BV Quality EPA P3'!F41,LEN('BV Quality EPA P3'!F41)-1)),IF(LEFT('BV Quality EPA P3'!F41,1)="&gt;",$G$2*VALUE(RIGHT('BV Quality EPA P3'!F41,LEN('BV Quality EPA P3'!F41)-1)),'BV Quality EPA P3'!F41)))</f>
        <v/>
      </c>
      <c r="J36" t="str">
        <f>IF('BV Quality EPA P3'!G41="","",IF(LEFT('BV Quality EPA P3'!G41,1)="&lt;",$G$3*VALUE(RIGHT('BV Quality EPA P3'!G41,LEN('BV Quality EPA P3'!G41)-1)),IF(LEFT('BV Quality EPA P3'!G41,1)="&gt;",$G$2*VALUE(RIGHT('BV Quality EPA P3'!G41,LEN('BV Quality EPA P3'!G41)-1)),'BV Quality EPA P3'!G41)))</f>
        <v/>
      </c>
      <c r="K36" t="str">
        <f>IF('BV Quality EPA P3'!H41="","",IF(LEFT('BV Quality EPA P3'!H41,1)="&lt;",$G$3*VALUE(RIGHT('BV Quality EPA P3'!H41,LEN('BV Quality EPA P3'!H41)-1)),IF(LEFT('BV Quality EPA P3'!H41,1)="&gt;",$G$2*VALUE(RIGHT('BV Quality EPA P3'!H41,LEN('BV Quality EPA P3'!H41)-1)),'BV Quality EPA P3'!H41)))</f>
        <v/>
      </c>
      <c r="L36" t="str">
        <f>IF('BV Quality EPA P3'!I41="","",IF(LEFT('BV Quality EPA P3'!I41,1)="&lt;",$G$3*VALUE(RIGHT('BV Quality EPA P3'!I41,LEN('BV Quality EPA P3'!I41)-1)),IF(LEFT('BV Quality EPA P3'!I41,1)="&gt;",$G$2*VALUE(RIGHT('BV Quality EPA P3'!I41,LEN('BV Quality EPA P3'!I41)-1)),'BV Quality EPA P3'!I41)))</f>
        <v/>
      </c>
      <c r="M36" t="str">
        <f>IF('BV Quality EPA P3'!J41="","",IF(LEFT('BV Quality EPA P3'!J41,1)="&lt;",$G$3*VALUE(RIGHT('BV Quality EPA P3'!J41,LEN('BV Quality EPA P3'!J41)-1)),IF(LEFT('BV Quality EPA P3'!J41,1)="&gt;",$G$2*VALUE(RIGHT('BV Quality EPA P3'!J41,LEN('BV Quality EPA P3'!J41)-1)),'BV Quality EPA P3'!J41)))</f>
        <v/>
      </c>
    </row>
    <row r="37" spans="3:13" x14ac:dyDescent="0.2">
      <c r="C37" s="38" t="str">
        <f>IF(AND('Data Tab - BV EPA P3'!$C66&gt;='BV Intermediate'!$C$2,'Data Tab - BV EPA P3'!$C66&lt;=EDATE('BV Intermediate'!$C$2,12),'Data Tab - BV EPA P3'!AA66&lt;&gt;""),'Data Tab - BV EPA P3'!$C66,"")</f>
        <v/>
      </c>
      <c r="E37" s="32" t="str">
        <f>'BV Quality EPA P3'!B42</f>
        <v/>
      </c>
      <c r="F37" s="36" t="str">
        <f>IF('BV Quality EPA P3'!C42="","",IF(LEFT('BV Quality EPA P3'!C42,1)="&lt;",$G$3*VALUE(RIGHT('BV Quality EPA P3'!C42,LEN('BV Quality EPA P3'!C42)-1)),IF(LEFT('BV Quality EPA P3'!C42,1)="&gt;",$G$2*VALUE(RIGHT('BV Quality EPA P3'!C42,LEN('BV Quality EPA P3'!C42)-1)),'BV Quality EPA P3'!C42)))</f>
        <v/>
      </c>
      <c r="G37" s="36" t="str">
        <f>IF('BV Quality EPA P3'!D42="","",IF(LEFT('BV Quality EPA P3'!D42,1)="&lt;",$G$3*VALUE(RIGHT('BV Quality EPA P3'!D42,LEN('BV Quality EPA P3'!D42)-1)),IF(LEFT('BV Quality EPA P3'!D42,1)="&gt;",$G$2*VALUE(RIGHT('BV Quality EPA P3'!D42,LEN('BV Quality EPA P3'!D42)-1)),'BV Quality EPA P3'!D42)))</f>
        <v/>
      </c>
      <c r="H37" s="36" t="str">
        <f>IF('BV Quality EPA P3'!E42="","",IF(LEFT('BV Quality EPA P3'!E42,1)="&lt;",$G$3*VALUE(RIGHT('BV Quality EPA P3'!E42,LEN('BV Quality EPA P3'!E42)-1)),IF(LEFT('BV Quality EPA P3'!E42,1)="&gt;",$G$2*VALUE(RIGHT('BV Quality EPA P3'!E42,LEN('BV Quality EPA P3'!E42)-1)),'BV Quality EPA P3'!E42)))</f>
        <v/>
      </c>
      <c r="I37" s="36" t="str">
        <f>IF('BV Quality EPA P3'!F42="","",IF(LEFT('BV Quality EPA P3'!F42,1)="&lt;",$G$3*VALUE(RIGHT('BV Quality EPA P3'!F42,LEN('BV Quality EPA P3'!F42)-1)),IF(LEFT('BV Quality EPA P3'!F42,1)="&gt;",$G$2*VALUE(RIGHT('BV Quality EPA P3'!F42,LEN('BV Quality EPA P3'!F42)-1)),'BV Quality EPA P3'!F42)))</f>
        <v/>
      </c>
      <c r="J37" s="36" t="str">
        <f>IF('BV Quality EPA P3'!G42="","",IF(LEFT('BV Quality EPA P3'!G42,1)="&lt;",$G$3*VALUE(RIGHT('BV Quality EPA P3'!G42,LEN('BV Quality EPA P3'!G42)-1)),IF(LEFT('BV Quality EPA P3'!G42,1)="&gt;",$G$2*VALUE(RIGHT('BV Quality EPA P3'!G42,LEN('BV Quality EPA P3'!G42)-1)),'BV Quality EPA P3'!G42)))</f>
        <v/>
      </c>
      <c r="K37" s="36" t="str">
        <f>IF('BV Quality EPA P3'!H42="","",IF(LEFT('BV Quality EPA P3'!H42,1)="&lt;",$G$3*VALUE(RIGHT('BV Quality EPA P3'!H42,LEN('BV Quality EPA P3'!H42)-1)),IF(LEFT('BV Quality EPA P3'!H42,1)="&gt;",$G$2*VALUE(RIGHT('BV Quality EPA P3'!H42,LEN('BV Quality EPA P3'!H42)-1)),'BV Quality EPA P3'!H42)))</f>
        <v/>
      </c>
      <c r="L37" s="36" t="str">
        <f>IF('BV Quality EPA P3'!I42="","",IF(LEFT('BV Quality EPA P3'!I42,1)="&lt;",$G$3*VALUE(RIGHT('BV Quality EPA P3'!I42,LEN('BV Quality EPA P3'!I42)-1)),IF(LEFT('BV Quality EPA P3'!I42,1)="&gt;",$G$2*VALUE(RIGHT('BV Quality EPA P3'!I42,LEN('BV Quality EPA P3'!I42)-1)),'BV Quality EPA P3'!I42)))</f>
        <v/>
      </c>
      <c r="M37" s="36" t="str">
        <f>IF('BV Quality EPA P3'!J42="","",IF(LEFT('BV Quality EPA P3'!J42,1)="&lt;",$G$3*VALUE(RIGHT('BV Quality EPA P3'!J42,LEN('BV Quality EPA P3'!J42)-1)),IF(LEFT('BV Quality EPA P3'!J42,1)="&gt;",$G$2*VALUE(RIGHT('BV Quality EPA P3'!J42,LEN('BV Quality EPA P3'!J42)-1)),'BV Quality EPA P3'!J42)))</f>
        <v/>
      </c>
    </row>
    <row r="38" spans="3:13" x14ac:dyDescent="0.2">
      <c r="C38" s="38">
        <f>IF(AND('Data Tab - BV EPA P3'!$C67&gt;='BV Intermediate'!$C$2,'Data Tab - BV EPA P3'!$C67&lt;=EDATE('BV Intermediate'!$C$2,12),'Data Tab - BV EPA P3'!AA67&lt;&gt;""),'Data Tab - BV EPA P3'!$C67,"")</f>
        <v>45126.333333333328</v>
      </c>
      <c r="F38" s="25"/>
      <c r="G38" s="25"/>
      <c r="H38" s="25"/>
      <c r="I38" s="25"/>
    </row>
    <row r="39" spans="3:13" x14ac:dyDescent="0.2">
      <c r="C39" s="38" t="str">
        <f>IF(AND('Data Tab - BV EPA P3'!$C68&gt;='BV Intermediate'!$C$2,'Data Tab - BV EPA P3'!$C68&lt;=EDATE('BV Intermediate'!$C$2,12),'Data Tab - BV EPA P3'!AA68&lt;&gt;""),'Data Tab - BV EPA P3'!$C68,"")</f>
        <v/>
      </c>
      <c r="F39" s="25"/>
      <c r="G39" s="25"/>
      <c r="H39" s="25"/>
      <c r="I39" s="25"/>
    </row>
    <row r="40" spans="3:13" x14ac:dyDescent="0.2">
      <c r="C40" s="38" t="str">
        <f>IF(AND('Data Tab - BV EPA P3'!$C69&gt;='BV Intermediate'!$C$2,'Data Tab - BV EPA P3'!$C69&lt;=EDATE('BV Intermediate'!$C$2,12),'Data Tab - BV EPA P3'!AA69&lt;&gt;""),'Data Tab - BV EPA P3'!$C69,"")</f>
        <v/>
      </c>
      <c r="F40" s="25"/>
      <c r="G40" s="25"/>
      <c r="H40" s="25"/>
      <c r="I40" s="25"/>
    </row>
    <row r="41" spans="3:13" x14ac:dyDescent="0.2">
      <c r="C41" s="38" t="str">
        <f>IF(AND('Data Tab - BV EPA P3'!$C70&gt;='BV Intermediate'!$C$2,'Data Tab - BV EPA P3'!$C70&lt;=EDATE('BV Intermediate'!$C$2,12),'Data Tab - BV EPA P3'!AA70&lt;&gt;""),'Data Tab - BV EPA P3'!$C70,"")</f>
        <v/>
      </c>
      <c r="F41" s="25"/>
      <c r="G41" s="25"/>
      <c r="H41" s="25"/>
      <c r="I41" s="25"/>
    </row>
    <row r="42" spans="3:13" x14ac:dyDescent="0.2">
      <c r="C42" s="38">
        <f>IF(AND('Data Tab - BV EPA P3'!$C71&gt;='BV Intermediate'!$C$2,'Data Tab - BV EPA P3'!$C71&lt;=EDATE('BV Intermediate'!$C$2,12),'Data Tab - BV EPA P3'!AA71&lt;&gt;""),'Data Tab - BV EPA P3'!$C71,"")</f>
        <v>45154.333333333328</v>
      </c>
      <c r="F42" s="25"/>
      <c r="G42" s="25"/>
      <c r="H42" s="25"/>
      <c r="I42" s="25"/>
    </row>
    <row r="43" spans="3:13" x14ac:dyDescent="0.2">
      <c r="C43" s="38" t="str">
        <f>IF(AND('Data Tab - BV EPA P3'!$C72&gt;='BV Intermediate'!$C$2,'Data Tab - BV EPA P3'!$C72&lt;=EDATE('BV Intermediate'!$C$2,12),'Data Tab - BV EPA P3'!AA72&lt;&gt;""),'Data Tab - BV EPA P3'!$C72,"")</f>
        <v/>
      </c>
      <c r="F43" s="25"/>
      <c r="G43" s="25"/>
      <c r="H43" s="25"/>
      <c r="I43" s="25"/>
    </row>
    <row r="44" spans="3:13" x14ac:dyDescent="0.2">
      <c r="C44" s="38" t="str">
        <f>IF(AND('Data Tab - BV EPA P3'!$C73&gt;='BV Intermediate'!$C$2,'Data Tab - BV EPA P3'!$C73&lt;=EDATE('BV Intermediate'!$C$2,12),'Data Tab - BV EPA P3'!AA73&lt;&gt;""),'Data Tab - BV EPA P3'!$C73,"")</f>
        <v/>
      </c>
      <c r="F44" s="25"/>
      <c r="G44" s="25"/>
      <c r="H44" s="25"/>
      <c r="I44" s="25"/>
    </row>
    <row r="45" spans="3:13" x14ac:dyDescent="0.2">
      <c r="C45" s="38" t="str">
        <f>IF(AND('Data Tab - BV EPA P3'!$C74&gt;='BV Intermediate'!$C$2,'Data Tab - BV EPA P3'!$C74&lt;=EDATE('BV Intermediate'!$C$2,12),'Data Tab - BV EPA P3'!AA74&lt;&gt;""),'Data Tab - BV EPA P3'!$C74,"")</f>
        <v/>
      </c>
      <c r="F45" s="25"/>
      <c r="G45" s="25"/>
      <c r="H45" s="25"/>
      <c r="I45" s="25"/>
    </row>
    <row r="46" spans="3:13" x14ac:dyDescent="0.2">
      <c r="C46" s="38">
        <f>IF(AND('Data Tab - BV EPA P3'!$C75&gt;='BV Intermediate'!$C$2,'Data Tab - BV EPA P3'!$C75&lt;=EDATE('BV Intermediate'!$C$2,12),'Data Tab - BV EPA P3'!AA75&lt;&gt;""),'Data Tab - BV EPA P3'!$C75,"")</f>
        <v>45182.333333333328</v>
      </c>
      <c r="F46" s="25"/>
      <c r="G46" s="25"/>
      <c r="H46" s="25"/>
      <c r="I46" s="25"/>
    </row>
    <row r="47" spans="3:13" x14ac:dyDescent="0.2">
      <c r="C47" s="38" t="str">
        <f>IF(AND('Data Tab - BV EPA P3'!$C76&gt;='BV Intermediate'!$C$2,'Data Tab - BV EPA P3'!$C76&lt;=EDATE('BV Intermediate'!$C$2,12),'Data Tab - BV EPA P3'!AA76&lt;&gt;""),'Data Tab - BV EPA P3'!$C76,"")</f>
        <v/>
      </c>
      <c r="F47" s="25"/>
      <c r="G47" s="25"/>
      <c r="H47" s="25"/>
      <c r="I47" s="25"/>
    </row>
    <row r="48" spans="3:13" x14ac:dyDescent="0.2">
      <c r="C48" s="38" t="str">
        <f>IF(AND('Data Tab - BV EPA P3'!$C77&gt;='BV Intermediate'!$C$2,'Data Tab - BV EPA P3'!$C77&lt;=EDATE('BV Intermediate'!$C$2,12),'Data Tab - BV EPA P3'!AA77&lt;&gt;""),'Data Tab - BV EPA P3'!$C77,"")</f>
        <v/>
      </c>
      <c r="F48" s="25"/>
      <c r="G48" s="25"/>
      <c r="H48" s="25"/>
      <c r="I48" s="25"/>
    </row>
    <row r="49" spans="3:9" x14ac:dyDescent="0.2">
      <c r="C49" s="38" t="str">
        <f>IF(AND('Data Tab - BV EPA P3'!$C78&gt;='BV Intermediate'!$C$2,'Data Tab - BV EPA P3'!$C78&lt;=EDATE('BV Intermediate'!$C$2,12),'Data Tab - BV EPA P3'!AA78&lt;&gt;""),'Data Tab - BV EPA P3'!$C78,"")</f>
        <v/>
      </c>
      <c r="F49" s="25"/>
      <c r="G49" s="25"/>
      <c r="H49" s="25"/>
      <c r="I49" s="25"/>
    </row>
    <row r="50" spans="3:9" x14ac:dyDescent="0.2">
      <c r="C50" s="38">
        <f>IF(AND('Data Tab - BV EPA P3'!$C79&gt;='BV Intermediate'!$C$2,'Data Tab - BV EPA P3'!$C79&lt;=EDATE('BV Intermediate'!$C$2,12),'Data Tab - BV EPA P3'!AA79&lt;&gt;""),'Data Tab - BV EPA P3'!$C79,"")</f>
        <v>45210.375</v>
      </c>
      <c r="F50" s="25"/>
      <c r="G50" s="25"/>
      <c r="H50" s="25"/>
      <c r="I50" s="25"/>
    </row>
    <row r="51" spans="3:9" x14ac:dyDescent="0.2">
      <c r="C51" s="38" t="str">
        <f>IF(AND('Data Tab - BV EPA P3'!$C80&gt;='BV Intermediate'!$C$2,'Data Tab - BV EPA P3'!$C80&lt;=EDATE('BV Intermediate'!$C$2,12),'Data Tab - BV EPA P3'!AA80&lt;&gt;""),'Data Tab - BV EPA P3'!$C80,"")</f>
        <v/>
      </c>
      <c r="F51" s="25"/>
      <c r="G51" s="25"/>
      <c r="H51" s="25"/>
      <c r="I51" s="25"/>
    </row>
    <row r="52" spans="3:9" x14ac:dyDescent="0.2">
      <c r="C52" s="38" t="str">
        <f>IF(AND('Data Tab - BV EPA P3'!$C81&gt;='BV Intermediate'!$C$2,'Data Tab - BV EPA P3'!$C81&lt;=EDATE('BV Intermediate'!$C$2,12),'Data Tab - BV EPA P3'!AA81&lt;&gt;""),'Data Tab - BV EPA P3'!$C81,"")</f>
        <v/>
      </c>
      <c r="F52" s="25"/>
      <c r="G52" s="25"/>
      <c r="H52" s="25"/>
      <c r="I52" s="25"/>
    </row>
    <row r="53" spans="3:9" x14ac:dyDescent="0.2">
      <c r="C53" s="38" t="str">
        <f>IF(AND('Data Tab - BV EPA P3'!$C82&gt;='BV Intermediate'!$C$2,'Data Tab - BV EPA P3'!$C82&lt;=EDATE('BV Intermediate'!$C$2,12),'Data Tab - BV EPA P3'!AA82&lt;&gt;""),'Data Tab - BV EPA P3'!$C82,"")</f>
        <v/>
      </c>
      <c r="F53" s="25"/>
      <c r="G53" s="25"/>
      <c r="H53" s="25"/>
      <c r="I53" s="25"/>
    </row>
    <row r="54" spans="3:9" x14ac:dyDescent="0.2">
      <c r="C54" s="38">
        <f>IF(AND('Data Tab - BV EPA P3'!$C83&gt;='BV Intermediate'!$C$2,'Data Tab - BV EPA P3'!$C83&lt;=EDATE('BV Intermediate'!$C$2,12),'Data Tab - BV EPA P3'!AA83&lt;&gt;""),'Data Tab - BV EPA P3'!$C83,"")</f>
        <v>45238</v>
      </c>
      <c r="F54" s="25"/>
      <c r="G54" s="25"/>
      <c r="H54" s="25"/>
      <c r="I54" s="25"/>
    </row>
    <row r="55" spans="3:9" x14ac:dyDescent="0.2">
      <c r="C55" s="38" t="str">
        <f>IF(AND('Data Tab - BV EPA P3'!$C84&gt;='BV Intermediate'!$C$2,'Data Tab - BV EPA P3'!$C84&lt;=EDATE('BV Intermediate'!$C$2,12),'Data Tab - BV EPA P3'!AA84&lt;&gt;""),'Data Tab - BV EPA P3'!$C84,"")</f>
        <v/>
      </c>
      <c r="F55" s="25"/>
      <c r="G55" s="25"/>
      <c r="H55" s="25"/>
      <c r="I55" s="25"/>
    </row>
    <row r="56" spans="3:9" x14ac:dyDescent="0.2">
      <c r="C56" s="38" t="str">
        <f>IF(AND('Data Tab - BV EPA P3'!$C85&gt;='BV Intermediate'!$C$2,'Data Tab - BV EPA P3'!$C85&lt;=EDATE('BV Intermediate'!$C$2,12),'Data Tab - BV EPA P3'!AA85&lt;&gt;""),'Data Tab - BV EPA P3'!$C85,"")</f>
        <v/>
      </c>
      <c r="F56" s="25"/>
      <c r="G56" s="25"/>
      <c r="H56" s="25"/>
      <c r="I56" s="25"/>
    </row>
    <row r="57" spans="3:9" x14ac:dyDescent="0.2">
      <c r="C57" s="38" t="str">
        <f>IF(AND('Data Tab - BV EPA P3'!$C86&gt;='BV Intermediate'!$C$2,'Data Tab - BV EPA P3'!$C86&lt;=EDATE('BV Intermediate'!$C$2,12),'Data Tab - BV EPA P3'!AA86&lt;&gt;""),'Data Tab - BV EPA P3'!$C86,"")</f>
        <v/>
      </c>
      <c r="F57" s="25"/>
      <c r="G57" s="25"/>
      <c r="H57" s="25"/>
      <c r="I57" s="25"/>
    </row>
    <row r="58" spans="3:9" x14ac:dyDescent="0.2">
      <c r="C58" s="38" t="str">
        <f>IF(AND('Data Tab - BV EPA P3'!$C87&gt;='BV Intermediate'!$C$2,'Data Tab - BV EPA P3'!$C87&lt;=EDATE('BV Intermediate'!$C$2,12),'Data Tab - BV EPA P3'!AA87&lt;&gt;""),'Data Tab - BV EPA P3'!$C87,"")</f>
        <v/>
      </c>
      <c r="F58" s="25"/>
      <c r="G58" s="25"/>
      <c r="H58" s="25"/>
      <c r="I58" s="25"/>
    </row>
    <row r="59" spans="3:9" x14ac:dyDescent="0.2">
      <c r="C59" s="38" t="str">
        <f>IF(AND('Data Tab - BV EPA P3'!$C88&gt;='BV Intermediate'!$C$2,'Data Tab - BV EPA P3'!$C88&lt;=EDATE('BV Intermediate'!$C$2,12),'Data Tab - BV EPA P3'!AA88&lt;&gt;""),'Data Tab - BV EPA P3'!$C88,"")</f>
        <v/>
      </c>
      <c r="F59" s="25"/>
      <c r="G59" s="25"/>
      <c r="H59" s="25"/>
      <c r="I59" s="25"/>
    </row>
    <row r="60" spans="3:9" x14ac:dyDescent="0.2">
      <c r="C60" s="38" t="str">
        <f>IF(AND('Data Tab - BV EPA P3'!$C89&gt;='BV Intermediate'!$C$2,'Data Tab - BV EPA P3'!$C89&lt;=EDATE('BV Intermediate'!$C$2,12),'Data Tab - BV EPA P3'!AA89&lt;&gt;""),'Data Tab - BV EPA P3'!$C89,"")</f>
        <v/>
      </c>
      <c r="F60" s="25"/>
      <c r="G60" s="25"/>
      <c r="H60" s="25"/>
      <c r="I60" s="25"/>
    </row>
    <row r="61" spans="3:9" x14ac:dyDescent="0.2">
      <c r="C61" s="38" t="str">
        <f>IF(AND('Data Tab - BV EPA P3'!$C90&gt;='BV Intermediate'!$C$2,'Data Tab - BV EPA P3'!$C90&lt;=EDATE('BV Intermediate'!$C$2,12),'Data Tab - BV EPA P3'!AA90&lt;&gt;""),'Data Tab - BV EPA P3'!$C90,"")</f>
        <v/>
      </c>
      <c r="F61" s="25"/>
      <c r="G61" s="25"/>
      <c r="H61" s="25"/>
      <c r="I61" s="25"/>
    </row>
    <row r="62" spans="3:9" x14ac:dyDescent="0.2">
      <c r="C62" s="38" t="str">
        <f>IF(AND('Data Tab - BV EPA P3'!$C91&gt;='BV Intermediate'!$C$2,'Data Tab - BV EPA P3'!$C91&lt;=EDATE('BV Intermediate'!$C$2,12),'Data Tab - BV EPA P3'!AA91&lt;&gt;""),'Data Tab - BV EPA P3'!$C91,"")</f>
        <v/>
      </c>
      <c r="F62" s="25"/>
      <c r="G62" s="25"/>
      <c r="H62" s="25"/>
      <c r="I62" s="25"/>
    </row>
    <row r="63" spans="3:9" x14ac:dyDescent="0.2">
      <c r="C63" s="38" t="str">
        <f>IF(AND('Data Tab - BV EPA P3'!$C92&gt;='BV Intermediate'!$C$2,'Data Tab - BV EPA P3'!$C92&lt;=EDATE('BV Intermediate'!$C$2,12),'Data Tab - BV EPA P3'!AA92&lt;&gt;""),'Data Tab - BV EPA P3'!$C92,"")</f>
        <v/>
      </c>
      <c r="F63" s="25"/>
      <c r="G63" s="25"/>
      <c r="H63" s="25"/>
      <c r="I63" s="25"/>
    </row>
    <row r="64" spans="3:9" x14ac:dyDescent="0.2">
      <c r="C64" s="38" t="str">
        <f>IF(AND('Data Tab - BV EPA P3'!$C93&gt;='BV Intermediate'!$C$2,'Data Tab - BV EPA P3'!$C93&lt;=EDATE('BV Intermediate'!$C$2,12),'Data Tab - BV EPA P3'!AA93&lt;&gt;""),'Data Tab - BV EPA P3'!$C93,"")</f>
        <v/>
      </c>
      <c r="F64" s="25"/>
      <c r="G64" s="25"/>
      <c r="H64" s="25"/>
      <c r="I64" s="25"/>
    </row>
    <row r="65" spans="3:9" x14ac:dyDescent="0.2">
      <c r="C65" s="38" t="str">
        <f>IF(AND('Data Tab - BV EPA P3'!$C94&gt;='BV Intermediate'!$C$2,'Data Tab - BV EPA P3'!$C94&lt;=EDATE('BV Intermediate'!$C$2,12),'Data Tab - BV EPA P3'!AA94&lt;&gt;""),'Data Tab - BV EPA P3'!$C94,"")</f>
        <v/>
      </c>
      <c r="F65" s="25"/>
      <c r="G65" s="25"/>
      <c r="H65" s="25"/>
      <c r="I65" s="25"/>
    </row>
    <row r="66" spans="3:9" x14ac:dyDescent="0.2">
      <c r="C66" s="38" t="str">
        <f>IF(AND('Data Tab - BV EPA P3'!$C95&gt;='BV Intermediate'!$C$2,'Data Tab - BV EPA P3'!$C95&lt;=EDATE('BV Intermediate'!$C$2,12),'Data Tab - BV EPA P3'!AA95&lt;&gt;""),'Data Tab - BV EPA P3'!$C95,"")</f>
        <v/>
      </c>
      <c r="F66" s="25"/>
      <c r="G66" s="25"/>
      <c r="H66" s="25"/>
      <c r="I66" s="25"/>
    </row>
    <row r="67" spans="3:9" x14ac:dyDescent="0.2">
      <c r="C67" s="38" t="str">
        <f>IF(AND('Data Tab - BV EPA P3'!$C96&gt;='BV Intermediate'!$C$2,'Data Tab - BV EPA P3'!$C96&lt;=EDATE('BV Intermediate'!$C$2,12),'Data Tab - BV EPA P3'!AA96&lt;&gt;""),'Data Tab - BV EPA P3'!$C96,"")</f>
        <v/>
      </c>
      <c r="F67" s="25"/>
      <c r="G67" s="25"/>
      <c r="H67" s="25"/>
      <c r="I67" s="25"/>
    </row>
    <row r="68" spans="3:9" x14ac:dyDescent="0.2">
      <c r="C68" s="38" t="str">
        <f>IF(AND('Data Tab - BV EPA P3'!$C97&gt;='BV Intermediate'!$C$2,'Data Tab - BV EPA P3'!$C97&lt;=EDATE('BV Intermediate'!$C$2,12),'Data Tab - BV EPA P3'!AA97&lt;&gt;""),'Data Tab - BV EPA P3'!$C97,"")</f>
        <v/>
      </c>
      <c r="F68" s="25"/>
      <c r="G68" s="25"/>
      <c r="H68" s="25"/>
      <c r="I68" s="25"/>
    </row>
    <row r="69" spans="3:9" x14ac:dyDescent="0.2">
      <c r="C69" s="38" t="str">
        <f>IF(AND('Data Tab - BV EPA P3'!$C98&gt;='BV Intermediate'!$C$2,'Data Tab - BV EPA P3'!$C98&lt;=EDATE('BV Intermediate'!$C$2,12),'Data Tab - BV EPA P3'!AA98&lt;&gt;""),'Data Tab - BV EPA P3'!$C98,"")</f>
        <v/>
      </c>
      <c r="F69" s="25"/>
      <c r="G69" s="25"/>
      <c r="H69" s="25"/>
      <c r="I69" s="25"/>
    </row>
    <row r="70" spans="3:9" x14ac:dyDescent="0.2">
      <c r="C70" s="38" t="str">
        <f>IF(AND('Data Tab - BV EPA P3'!$C99&gt;='BV Intermediate'!$C$2,'Data Tab - BV EPA P3'!$C99&lt;=EDATE('BV Intermediate'!$C$2,12),'Data Tab - BV EPA P3'!AA99&lt;&gt;""),'Data Tab - BV EPA P3'!$C99,"")</f>
        <v/>
      </c>
      <c r="F70" s="25"/>
      <c r="G70" s="25"/>
      <c r="H70" s="25"/>
      <c r="I70" s="25"/>
    </row>
    <row r="71" spans="3:9" x14ac:dyDescent="0.2">
      <c r="C71" s="38" t="str">
        <f>IF(AND('Data Tab - BV EPA P3'!$C100&gt;='BV Intermediate'!$C$2,'Data Tab - BV EPA P3'!$C100&lt;=EDATE('BV Intermediate'!$C$2,12),'Data Tab - BV EPA P3'!AA100&lt;&gt;""),'Data Tab - BV EPA P3'!$C100,"")</f>
        <v/>
      </c>
      <c r="F71" s="25"/>
      <c r="G71" s="25"/>
      <c r="H71" s="25"/>
      <c r="I71" s="25"/>
    </row>
    <row r="72" spans="3:9" x14ac:dyDescent="0.2">
      <c r="C72" s="38" t="str">
        <f>IF(AND('Data Tab - BV EPA P3'!$C101&gt;='BV Intermediate'!$C$2,'Data Tab - BV EPA P3'!$C101&lt;=EDATE('BV Intermediate'!$C$2,12),'Data Tab - BV EPA P3'!AA101&lt;&gt;""),'Data Tab - BV EPA P3'!$C101,"")</f>
        <v/>
      </c>
      <c r="F72" s="25"/>
      <c r="G72" s="25"/>
      <c r="H72" s="25"/>
      <c r="I72" s="25"/>
    </row>
    <row r="73" spans="3:9" x14ac:dyDescent="0.2">
      <c r="C73" s="38" t="str">
        <f>IF(AND('Data Tab - BV EPA P3'!$C102&gt;='BV Intermediate'!$C$2,'Data Tab - BV EPA P3'!$C102&lt;=EDATE('BV Intermediate'!$C$2,12),'Data Tab - BV EPA P3'!AA102&lt;&gt;""),'Data Tab - BV EPA P3'!$C102,"")</f>
        <v/>
      </c>
      <c r="F73" s="25"/>
      <c r="G73" s="25"/>
      <c r="H73" s="25"/>
      <c r="I73" s="25"/>
    </row>
    <row r="74" spans="3:9" x14ac:dyDescent="0.2">
      <c r="C74" s="38" t="str">
        <f>IF(AND('Data Tab - BV EPA P3'!$C103&gt;='BV Intermediate'!$C$2,'Data Tab - BV EPA P3'!$C103&lt;=EDATE('BV Intermediate'!$C$2,12),'Data Tab - BV EPA P3'!AA103&lt;&gt;""),'Data Tab - BV EPA P3'!$C103,"")</f>
        <v/>
      </c>
      <c r="F74" s="25"/>
      <c r="G74" s="25"/>
      <c r="H74" s="25"/>
      <c r="I74" s="25"/>
    </row>
    <row r="75" spans="3:9" x14ac:dyDescent="0.2">
      <c r="C75" s="38" t="str">
        <f>IF(AND('Data Tab - BV EPA P3'!$C104&gt;='BV Intermediate'!$C$2,'Data Tab - BV EPA P3'!$C104&lt;=EDATE('BV Intermediate'!$C$2,12),'Data Tab - BV EPA P3'!AA104&lt;&gt;""),'Data Tab - BV EPA P3'!$C104,"")</f>
        <v/>
      </c>
      <c r="F75" s="25"/>
      <c r="G75" s="25"/>
      <c r="H75" s="25"/>
      <c r="I75" s="25"/>
    </row>
    <row r="76" spans="3:9" x14ac:dyDescent="0.2">
      <c r="C76" s="38" t="str">
        <f>IF(AND('Data Tab - BV EPA P3'!$C105&gt;='BV Intermediate'!$C$2,'Data Tab - BV EPA P3'!$C105&lt;=EDATE('BV Intermediate'!$C$2,12),'Data Tab - BV EPA P3'!AA105&lt;&gt;""),'Data Tab - BV EPA P3'!$C105,"")</f>
        <v/>
      </c>
      <c r="F76" s="25"/>
      <c r="G76" s="25"/>
      <c r="H76" s="25"/>
      <c r="I76" s="25"/>
    </row>
    <row r="77" spans="3:9" x14ac:dyDescent="0.2">
      <c r="C77" s="38" t="str">
        <f>IF(AND('Data Tab - BV EPA P3'!$C106&gt;='BV Intermediate'!$C$2,'Data Tab - BV EPA P3'!$C106&lt;=EDATE('BV Intermediate'!$C$2,12),'Data Tab - BV EPA P3'!AA106&lt;&gt;""),'Data Tab - BV EPA P3'!$C106,"")</f>
        <v/>
      </c>
      <c r="F77" s="25"/>
      <c r="G77" s="25"/>
      <c r="H77" s="25"/>
      <c r="I77" s="25"/>
    </row>
    <row r="78" spans="3:9" x14ac:dyDescent="0.2">
      <c r="C78" s="38" t="str">
        <f>IF(AND('Data Tab - BV EPA P3'!$C107&gt;='BV Intermediate'!$C$2,'Data Tab - BV EPA P3'!$C107&lt;=EDATE('BV Intermediate'!$C$2,12),'Data Tab - BV EPA P3'!AA107&lt;&gt;""),'Data Tab - BV EPA P3'!$C107,"")</f>
        <v/>
      </c>
      <c r="F78" s="25"/>
      <c r="G78" s="25"/>
      <c r="H78" s="25"/>
      <c r="I78" s="25"/>
    </row>
    <row r="79" spans="3:9" x14ac:dyDescent="0.2">
      <c r="C79" s="38" t="str">
        <f>IF(AND('Data Tab - BV EPA P3'!$C108&gt;='BV Intermediate'!$C$2,'Data Tab - BV EPA P3'!$C108&lt;=EDATE('BV Intermediate'!$C$2,12),'Data Tab - BV EPA P3'!AA108&lt;&gt;""),'Data Tab - BV EPA P3'!$C108,"")</f>
        <v/>
      </c>
      <c r="F79" s="25"/>
      <c r="G79" s="25"/>
      <c r="H79" s="25"/>
      <c r="I79" s="25"/>
    </row>
    <row r="80" spans="3:9" x14ac:dyDescent="0.2">
      <c r="C80" s="38" t="str">
        <f>IF(AND('Data Tab - BV EPA P3'!$C109&gt;='BV Intermediate'!$C$2,'Data Tab - BV EPA P3'!$C109&lt;=EDATE('BV Intermediate'!$C$2,12),'Data Tab - BV EPA P3'!AA109&lt;&gt;""),'Data Tab - BV EPA P3'!$C109,"")</f>
        <v/>
      </c>
      <c r="F80" s="25"/>
      <c r="G80" s="25"/>
      <c r="H80" s="25"/>
      <c r="I80" s="25"/>
    </row>
    <row r="81" spans="3:9" x14ac:dyDescent="0.2">
      <c r="C81" s="38" t="str">
        <f>IF(AND('Data Tab - BV EPA P3'!$C110&gt;='BV Intermediate'!$C$2,'Data Tab - BV EPA P3'!$C110&lt;=EDATE('BV Intermediate'!$C$2,12),'Data Tab - BV EPA P3'!AA110&lt;&gt;""),'Data Tab - BV EPA P3'!$C110,"")</f>
        <v/>
      </c>
      <c r="F81" s="25"/>
      <c r="G81" s="25"/>
      <c r="H81" s="25"/>
      <c r="I81" s="25"/>
    </row>
    <row r="82" spans="3:9" x14ac:dyDescent="0.2">
      <c r="C82" s="38" t="str">
        <f>IF(AND('Data Tab - BV EPA P3'!$C111&gt;='BV Intermediate'!$C$2,'Data Tab - BV EPA P3'!$C111&lt;=EDATE('BV Intermediate'!$C$2,12),'Data Tab - BV EPA P3'!AA111&lt;&gt;""),'Data Tab - BV EPA P3'!$C111,"")</f>
        <v/>
      </c>
      <c r="F82" s="25"/>
      <c r="G82" s="25"/>
      <c r="H82" s="25"/>
      <c r="I82" s="25"/>
    </row>
    <row r="83" spans="3:9" x14ac:dyDescent="0.2">
      <c r="C83" s="38" t="str">
        <f>IF(AND('Data Tab - BV EPA P3'!$C112&gt;='BV Intermediate'!$C$2,'Data Tab - BV EPA P3'!$C112&lt;=EDATE('BV Intermediate'!$C$2,12),'Data Tab - BV EPA P3'!AA112&lt;&gt;""),'Data Tab - BV EPA P3'!$C112,"")</f>
        <v/>
      </c>
      <c r="F83" s="25"/>
      <c r="G83" s="25"/>
      <c r="H83" s="25"/>
      <c r="I83" s="25"/>
    </row>
    <row r="84" spans="3:9" x14ac:dyDescent="0.2">
      <c r="C84" s="38" t="str">
        <f>IF(AND('Data Tab - BV EPA P3'!$C113&gt;='BV Intermediate'!$C$2,'Data Tab - BV EPA P3'!$C113&lt;=EDATE('BV Intermediate'!$C$2,12),'Data Tab - BV EPA P3'!AA113&lt;&gt;""),'Data Tab - BV EPA P3'!$C113,"")</f>
        <v/>
      </c>
      <c r="F84" s="25"/>
      <c r="G84" s="25"/>
      <c r="H84" s="25"/>
      <c r="I84" s="25"/>
    </row>
    <row r="85" spans="3:9" x14ac:dyDescent="0.2">
      <c r="C85" s="38" t="str">
        <f>IF(AND('Data Tab - BV EPA P3'!$C114&gt;='BV Intermediate'!$C$2,'Data Tab - BV EPA P3'!$C114&lt;=EDATE('BV Intermediate'!$C$2,12),'Data Tab - BV EPA P3'!AA114&lt;&gt;""),'Data Tab - BV EPA P3'!$C114,"")</f>
        <v/>
      </c>
      <c r="F85" s="25"/>
      <c r="G85" s="25"/>
      <c r="H85" s="25"/>
      <c r="I85" s="25"/>
    </row>
    <row r="86" spans="3:9" x14ac:dyDescent="0.2">
      <c r="C86" s="38" t="str">
        <f>IF(AND('Data Tab - BV EPA P3'!$C115&gt;='BV Intermediate'!$C$2,'Data Tab - BV EPA P3'!$C115&lt;=EDATE('BV Intermediate'!$C$2,12),'Data Tab - BV EPA P3'!AA115&lt;&gt;""),'Data Tab - BV EPA P3'!$C115,"")</f>
        <v/>
      </c>
      <c r="F86" s="25"/>
      <c r="G86" s="25"/>
      <c r="H86" s="25"/>
      <c r="I86" s="25"/>
    </row>
    <row r="87" spans="3:9" x14ac:dyDescent="0.2">
      <c r="C87" s="38" t="str">
        <f>IF(AND('Data Tab - BV EPA P3'!$C116&gt;='BV Intermediate'!$C$2,'Data Tab - BV EPA P3'!$C116&lt;=EDATE('BV Intermediate'!$C$2,12),'Data Tab - BV EPA P3'!AA116&lt;&gt;""),'Data Tab - BV EPA P3'!$C116,"")</f>
        <v/>
      </c>
      <c r="F87" s="25"/>
      <c r="G87" s="25"/>
      <c r="H87" s="25"/>
      <c r="I87" s="25"/>
    </row>
    <row r="88" spans="3:9" x14ac:dyDescent="0.2">
      <c r="C88" s="38" t="str">
        <f>IF(AND('Data Tab - BV EPA P3'!$C117&gt;='BV Intermediate'!$C$2,'Data Tab - BV EPA P3'!$C117&lt;=EDATE('BV Intermediate'!$C$2,12),'Data Tab - BV EPA P3'!AA117&lt;&gt;""),'Data Tab - BV EPA P3'!$C117,"")</f>
        <v/>
      </c>
      <c r="F88" s="25"/>
      <c r="G88" s="25"/>
      <c r="H88" s="25"/>
      <c r="I88" s="25"/>
    </row>
    <row r="89" spans="3:9" x14ac:dyDescent="0.2">
      <c r="C89" s="38" t="str">
        <f>IF(AND('Data Tab - BV EPA P3'!$C118&gt;='BV Intermediate'!$C$2,'Data Tab - BV EPA P3'!$C118&lt;=EDATE('BV Intermediate'!$C$2,12),'Data Tab - BV EPA P3'!AA118&lt;&gt;""),'Data Tab - BV EPA P3'!$C118,"")</f>
        <v/>
      </c>
      <c r="F89" s="25"/>
      <c r="G89" s="25"/>
      <c r="H89" s="25"/>
      <c r="I89" s="25"/>
    </row>
    <row r="90" spans="3:9" x14ac:dyDescent="0.2">
      <c r="C90" s="38" t="str">
        <f>IF(AND('Data Tab - BV EPA P3'!$C119&gt;='BV Intermediate'!$C$2,'Data Tab - BV EPA P3'!$C119&lt;=EDATE('BV Intermediate'!$C$2,12),'Data Tab - BV EPA P3'!AA119&lt;&gt;""),'Data Tab - BV EPA P3'!$C119,"")</f>
        <v/>
      </c>
      <c r="F90" s="25"/>
      <c r="G90" s="25"/>
      <c r="H90" s="25"/>
      <c r="I90" s="25"/>
    </row>
    <row r="91" spans="3:9" x14ac:dyDescent="0.2">
      <c r="C91" s="38" t="str">
        <f>IF(AND('Data Tab - BV EPA P3'!$C120&gt;='BV Intermediate'!$C$2,'Data Tab - BV EPA P3'!$C120&lt;=EDATE('BV Intermediate'!$C$2,12),'Data Tab - BV EPA P3'!AA120&lt;&gt;""),'Data Tab - BV EPA P3'!$C120,"")</f>
        <v/>
      </c>
      <c r="F91" s="25"/>
      <c r="G91" s="25"/>
      <c r="H91" s="25"/>
      <c r="I91" s="25"/>
    </row>
    <row r="92" spans="3:9" x14ac:dyDescent="0.2">
      <c r="C92" s="38" t="str">
        <f>IF(AND('Data Tab - BV EPA P3'!$C121&gt;='BV Intermediate'!$C$2,'Data Tab - BV EPA P3'!$C121&lt;=EDATE('BV Intermediate'!$C$2,12),'Data Tab - BV EPA P3'!AA121&lt;&gt;""),'Data Tab - BV EPA P3'!$C121,"")</f>
        <v/>
      </c>
      <c r="F92" s="25"/>
      <c r="G92" s="25"/>
      <c r="H92" s="25"/>
      <c r="I92" s="25"/>
    </row>
    <row r="93" spans="3:9" x14ac:dyDescent="0.2">
      <c r="C93" s="38" t="str">
        <f>IF(AND('Data Tab - BV EPA P3'!$C122&gt;='BV Intermediate'!$C$2,'Data Tab - BV EPA P3'!$C122&lt;=EDATE('BV Intermediate'!$C$2,12),'Data Tab - BV EPA P3'!AA122&lt;&gt;""),'Data Tab - BV EPA P3'!$C122,"")</f>
        <v/>
      </c>
      <c r="F93" s="25"/>
      <c r="G93" s="25"/>
      <c r="H93" s="25"/>
      <c r="I93" s="25"/>
    </row>
    <row r="94" spans="3:9" x14ac:dyDescent="0.2">
      <c r="C94" s="38" t="str">
        <f>IF(AND('Data Tab - BV EPA P3'!$C123&gt;='BV Intermediate'!$C$2,'Data Tab - BV EPA P3'!$C123&lt;=EDATE('BV Intermediate'!$C$2,12),'Data Tab - BV EPA P3'!AA123&lt;&gt;""),'Data Tab - BV EPA P3'!$C123,"")</f>
        <v/>
      </c>
      <c r="F94" s="25"/>
      <c r="G94" s="25"/>
      <c r="H94" s="25"/>
      <c r="I94" s="25"/>
    </row>
    <row r="95" spans="3:9" x14ac:dyDescent="0.2">
      <c r="C95" s="38" t="str">
        <f>IF(AND('Data Tab - BV EPA P3'!$C124&gt;='BV Intermediate'!$C$2,'Data Tab - BV EPA P3'!$C124&lt;=EDATE('BV Intermediate'!$C$2,12),'Data Tab - BV EPA P3'!AA124&lt;&gt;""),'Data Tab - BV EPA P3'!$C124,"")</f>
        <v/>
      </c>
      <c r="F95" s="25"/>
      <c r="G95" s="25"/>
      <c r="H95" s="25"/>
      <c r="I95" s="25"/>
    </row>
    <row r="96" spans="3:9" x14ac:dyDescent="0.2">
      <c r="C96" s="38" t="str">
        <f>IF(AND('Data Tab - BV EPA P3'!$C125&gt;='BV Intermediate'!$C$2,'Data Tab - BV EPA P3'!$C125&lt;=EDATE('BV Intermediate'!$C$2,12),'Data Tab - BV EPA P3'!AA125&lt;&gt;""),'Data Tab - BV EPA P3'!$C125,"")</f>
        <v/>
      </c>
      <c r="F96" s="25"/>
      <c r="G96" s="25"/>
      <c r="H96" s="25"/>
      <c r="I96" s="25"/>
    </row>
    <row r="97" spans="3:9" x14ac:dyDescent="0.2">
      <c r="C97" s="38" t="str">
        <f>IF(AND('Data Tab - BV EPA P3'!$C126&gt;='BV Intermediate'!$C$2,'Data Tab - BV EPA P3'!$C126&lt;=EDATE('BV Intermediate'!$C$2,12),'Data Tab - BV EPA P3'!AA126&lt;&gt;""),'Data Tab - BV EPA P3'!$C126,"")</f>
        <v/>
      </c>
      <c r="F97" s="25"/>
      <c r="G97" s="25"/>
      <c r="H97" s="25"/>
      <c r="I97" s="25"/>
    </row>
    <row r="98" spans="3:9" x14ac:dyDescent="0.2">
      <c r="C98" s="38" t="str">
        <f>IF(AND('Data Tab - BV EPA P3'!$C127&gt;='BV Intermediate'!$C$2,'Data Tab - BV EPA P3'!$C127&lt;=EDATE('BV Intermediate'!$C$2,12),'Data Tab - BV EPA P3'!AA127&lt;&gt;""),'Data Tab - BV EPA P3'!$C127,"")</f>
        <v/>
      </c>
      <c r="F98" s="25"/>
      <c r="G98" s="25"/>
      <c r="H98" s="25"/>
      <c r="I98" s="25"/>
    </row>
    <row r="99" spans="3:9" x14ac:dyDescent="0.2">
      <c r="C99" s="38" t="str">
        <f>IF(AND('Data Tab - BV EPA P3'!$C128&gt;='BV Intermediate'!$C$2,'Data Tab - BV EPA P3'!$C128&lt;=EDATE('BV Intermediate'!$C$2,12),'Data Tab - BV EPA P3'!AA128&lt;&gt;""),'Data Tab - BV EPA P3'!$C128,"")</f>
        <v/>
      </c>
      <c r="F99" s="25"/>
      <c r="G99" s="25"/>
      <c r="H99" s="25"/>
      <c r="I99" s="25"/>
    </row>
    <row r="100" spans="3:9" x14ac:dyDescent="0.2">
      <c r="C100" s="38" t="str">
        <f>IF(AND('Data Tab - BV EPA P3'!$C129&gt;='BV Intermediate'!$C$2,'Data Tab - BV EPA P3'!$C129&lt;=EDATE('BV Intermediate'!$C$2,12),'Data Tab - BV EPA P3'!AA129&lt;&gt;""),'Data Tab - BV EPA P3'!$C129,"")</f>
        <v/>
      </c>
      <c r="F100" s="25"/>
      <c r="G100" s="25"/>
      <c r="H100" s="25"/>
      <c r="I100" s="25"/>
    </row>
    <row r="101" spans="3:9" x14ac:dyDescent="0.2">
      <c r="C101" s="38" t="str">
        <f>IF(AND('Data Tab - BV EPA P3'!$C130&gt;='BV Intermediate'!$C$2,'Data Tab - BV EPA P3'!$C130&lt;=EDATE('BV Intermediate'!$C$2,12),'Data Tab - BV EPA P3'!AA130&lt;&gt;""),'Data Tab - BV EPA P3'!$C130,"")</f>
        <v/>
      </c>
      <c r="F101" s="25"/>
      <c r="G101" s="25"/>
      <c r="H101" s="25"/>
      <c r="I101" s="25"/>
    </row>
    <row r="102" spans="3:9" x14ac:dyDescent="0.2">
      <c r="C102" s="38" t="str">
        <f>IF(AND('Data Tab - BV EPA P3'!$C131&gt;='BV Intermediate'!$C$2,'Data Tab - BV EPA P3'!$C131&lt;=EDATE('BV Intermediate'!$C$2,12),'Data Tab - BV EPA P3'!AA131&lt;&gt;""),'Data Tab - BV EPA P3'!$C131,"")</f>
        <v/>
      </c>
      <c r="F102" s="25"/>
      <c r="G102" s="25"/>
      <c r="H102" s="25"/>
      <c r="I102" s="25"/>
    </row>
    <row r="103" spans="3:9" x14ac:dyDescent="0.2">
      <c r="C103" s="38" t="str">
        <f>IF(AND('Data Tab - BV EPA P3'!$C132&gt;='BV Intermediate'!$C$2,'Data Tab - BV EPA P3'!$C132&lt;=EDATE('BV Intermediate'!$C$2,12),'Data Tab - BV EPA P3'!AA132&lt;&gt;""),'Data Tab - BV EPA P3'!$C132,"")</f>
        <v/>
      </c>
      <c r="F103" s="25"/>
      <c r="G103" s="25"/>
      <c r="H103" s="25"/>
      <c r="I103" s="25"/>
    </row>
  </sheetData>
  <mergeCells count="1">
    <mergeCell ref="C5:J5"/>
  </mergeCells>
  <pageMargins left="0.7" right="0.7" top="1.33858267716535" bottom="0.74803149606299202" header="0.511811023622047" footer="0.31496062992126"/>
  <pageSetup orientation="portrait" r:id="rId1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5DE8E-F6C2-4E6D-AECD-D04D2FB77E03}">
  <dimension ref="B1:AN88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5" width="18.140625" style="279" customWidth="1"/>
    <col min="6" max="6" width="22.85546875" customWidth="1"/>
    <col min="7" max="16" width="0" hidden="1" customWidth="1"/>
    <col min="17" max="17" width="26.7109375" customWidth="1"/>
    <col min="18" max="23" width="28.7109375" customWidth="1"/>
    <col min="24" max="24" width="31.42578125" customWidth="1"/>
    <col min="25" max="25" width="35.42578125" customWidth="1"/>
    <col min="26" max="26" width="28.7109375" customWidth="1"/>
    <col min="27" max="27" width="29.7109375" customWidth="1"/>
    <col min="28" max="28" width="28.7109375" customWidth="1"/>
    <col min="29" max="29" width="38.28515625" customWidth="1"/>
    <col min="30" max="40" width="28.7109375" customWidth="1"/>
  </cols>
  <sheetData>
    <row r="1" spans="2:40" ht="12.75" customHeight="1" x14ac:dyDescent="0.2"/>
    <row r="2" spans="2:40" ht="12.75" customHeight="1" x14ac:dyDescent="0.2">
      <c r="B2" s="19" t="s">
        <v>492</v>
      </c>
    </row>
    <row r="3" spans="2:40" ht="12.75" customHeight="1" x14ac:dyDescent="0.2">
      <c r="B3" s="19" t="s">
        <v>289</v>
      </c>
      <c r="C3" s="279" t="s">
        <v>350</v>
      </c>
    </row>
    <row r="4" spans="2:40" ht="12.75" customHeight="1" x14ac:dyDescent="0.2">
      <c r="B4" s="19" t="s">
        <v>366</v>
      </c>
      <c r="C4" s="279" t="s">
        <v>245</v>
      </c>
    </row>
    <row r="5" spans="2:40" hidden="1" x14ac:dyDescent="0.2"/>
    <row r="6" spans="2:40" hidden="1" x14ac:dyDescent="0.2"/>
    <row r="7" spans="2:40" hidden="1" x14ac:dyDescent="0.2"/>
    <row r="8" spans="2:40" hidden="1" x14ac:dyDescent="0.2"/>
    <row r="9" spans="2:40" x14ac:dyDescent="0.2">
      <c r="Q9" s="20" t="s">
        <v>289</v>
      </c>
      <c r="R9" t="s">
        <v>350</v>
      </c>
      <c r="S9" t="s">
        <v>350</v>
      </c>
      <c r="T9" t="s">
        <v>350</v>
      </c>
      <c r="U9" t="s">
        <v>350</v>
      </c>
      <c r="V9" t="s">
        <v>350</v>
      </c>
      <c r="W9" t="s">
        <v>350</v>
      </c>
      <c r="X9" t="s">
        <v>350</v>
      </c>
      <c r="Y9" t="s">
        <v>350</v>
      </c>
      <c r="Z9" t="s">
        <v>350</v>
      </c>
      <c r="AA9" t="s">
        <v>350</v>
      </c>
      <c r="AB9" t="s">
        <v>350</v>
      </c>
      <c r="AC9" t="s">
        <v>350</v>
      </c>
      <c r="AD9" t="s">
        <v>350</v>
      </c>
      <c r="AE9" t="s">
        <v>350</v>
      </c>
      <c r="AF9" t="s">
        <v>350</v>
      </c>
      <c r="AG9" t="s">
        <v>350</v>
      </c>
      <c r="AH9" t="s">
        <v>350</v>
      </c>
      <c r="AI9" t="s">
        <v>350</v>
      </c>
      <c r="AJ9" t="s">
        <v>350</v>
      </c>
      <c r="AK9" t="s">
        <v>350</v>
      </c>
      <c r="AL9" t="s">
        <v>350</v>
      </c>
      <c r="AM9" t="s">
        <v>350</v>
      </c>
      <c r="AN9" t="s">
        <v>350</v>
      </c>
    </row>
    <row r="10" spans="2:40" x14ac:dyDescent="0.2">
      <c r="B10" s="21"/>
      <c r="C10" s="279" t="s">
        <v>211</v>
      </c>
      <c r="Q10" s="20" t="s">
        <v>322</v>
      </c>
      <c r="R10" t="s">
        <v>242</v>
      </c>
      <c r="S10" t="s">
        <v>242</v>
      </c>
      <c r="T10" t="s">
        <v>242</v>
      </c>
      <c r="U10" t="s">
        <v>242</v>
      </c>
      <c r="V10" t="s">
        <v>242</v>
      </c>
      <c r="W10" t="s">
        <v>242</v>
      </c>
      <c r="X10" t="s">
        <v>242</v>
      </c>
      <c r="Y10" t="s">
        <v>242</v>
      </c>
      <c r="Z10" t="s">
        <v>370</v>
      </c>
      <c r="AA10" t="s">
        <v>370</v>
      </c>
      <c r="AB10" t="s">
        <v>370</v>
      </c>
      <c r="AC10" t="s">
        <v>370</v>
      </c>
      <c r="AD10" t="s">
        <v>370</v>
      </c>
      <c r="AE10" t="s">
        <v>370</v>
      </c>
      <c r="AF10" t="s">
        <v>370</v>
      </c>
      <c r="AG10" t="s">
        <v>370</v>
      </c>
      <c r="AH10" t="s">
        <v>370</v>
      </c>
      <c r="AI10" t="s">
        <v>370</v>
      </c>
      <c r="AJ10" t="s">
        <v>370</v>
      </c>
      <c r="AK10" t="s">
        <v>370</v>
      </c>
      <c r="AL10" t="s">
        <v>370</v>
      </c>
      <c r="AM10" t="s">
        <v>370</v>
      </c>
      <c r="AN10" t="s">
        <v>370</v>
      </c>
    </row>
    <row r="11" spans="2:40" x14ac:dyDescent="0.2">
      <c r="B11" s="22"/>
      <c r="C11" s="279" t="s">
        <v>305</v>
      </c>
      <c r="Q11" s="20" t="s">
        <v>42</v>
      </c>
      <c r="R11" t="s">
        <v>274</v>
      </c>
      <c r="S11" t="s">
        <v>21</v>
      </c>
      <c r="T11" t="s">
        <v>493</v>
      </c>
      <c r="U11" t="s">
        <v>290</v>
      </c>
      <c r="V11" t="s">
        <v>16</v>
      </c>
      <c r="W11" t="s">
        <v>105</v>
      </c>
      <c r="X11" t="s">
        <v>18</v>
      </c>
      <c r="Y11" t="s">
        <v>53</v>
      </c>
      <c r="Z11" t="s">
        <v>159</v>
      </c>
      <c r="AA11" t="s">
        <v>48</v>
      </c>
      <c r="AB11" t="s">
        <v>418</v>
      </c>
      <c r="AC11" t="s">
        <v>209</v>
      </c>
      <c r="AD11" t="s">
        <v>296</v>
      </c>
      <c r="AE11" t="s">
        <v>194</v>
      </c>
      <c r="AF11" t="s">
        <v>297</v>
      </c>
      <c r="AG11" t="s">
        <v>259</v>
      </c>
      <c r="AH11" t="s">
        <v>318</v>
      </c>
      <c r="AI11" t="s">
        <v>342</v>
      </c>
      <c r="AJ11" t="s">
        <v>300</v>
      </c>
      <c r="AK11" t="s">
        <v>64</v>
      </c>
      <c r="AL11" t="s">
        <v>311</v>
      </c>
      <c r="AM11" t="s">
        <v>509</v>
      </c>
      <c r="AN11" t="s">
        <v>311</v>
      </c>
    </row>
    <row r="12" spans="2:40" x14ac:dyDescent="0.2">
      <c r="B12" s="23"/>
      <c r="C12" s="279" t="s">
        <v>336</v>
      </c>
      <c r="Q12" s="20" t="s">
        <v>265</v>
      </c>
    </row>
    <row r="13" spans="2:40" x14ac:dyDescent="0.2">
      <c r="Q13" s="20" t="s">
        <v>455</v>
      </c>
      <c r="Z13" t="s">
        <v>22</v>
      </c>
      <c r="AA13" t="s">
        <v>22</v>
      </c>
      <c r="AB13" t="s">
        <v>483</v>
      </c>
      <c r="AC13" t="s">
        <v>176</v>
      </c>
      <c r="AD13" t="s">
        <v>22</v>
      </c>
      <c r="AE13" t="s">
        <v>22</v>
      </c>
      <c r="AF13" t="s">
        <v>22</v>
      </c>
      <c r="AG13" t="s">
        <v>22</v>
      </c>
      <c r="AH13" t="s">
        <v>22</v>
      </c>
      <c r="AI13" t="s">
        <v>22</v>
      </c>
      <c r="AJ13" t="s">
        <v>22</v>
      </c>
      <c r="AK13" t="s">
        <v>22</v>
      </c>
      <c r="AL13" t="s">
        <v>244</v>
      </c>
      <c r="AM13" t="s">
        <v>412</v>
      </c>
      <c r="AN13" t="s">
        <v>244</v>
      </c>
    </row>
    <row r="14" spans="2:40" x14ac:dyDescent="0.2">
      <c r="B14" s="19" t="s">
        <v>158</v>
      </c>
      <c r="C14" s="279" t="s">
        <v>387</v>
      </c>
      <c r="Q14" s="20" t="s">
        <v>349</v>
      </c>
    </row>
    <row r="15" spans="2:40" x14ac:dyDescent="0.2">
      <c r="Q15" s="20" t="s">
        <v>183</v>
      </c>
    </row>
    <row r="16" spans="2:40" x14ac:dyDescent="0.2">
      <c r="Q16" s="20" t="s">
        <v>124</v>
      </c>
    </row>
    <row r="17" spans="17:40" x14ac:dyDescent="0.2">
      <c r="Q17" s="20" t="s">
        <v>243</v>
      </c>
      <c r="AA17">
        <v>20</v>
      </c>
      <c r="AF17">
        <v>10</v>
      </c>
      <c r="AK17">
        <v>30</v>
      </c>
    </row>
    <row r="18" spans="17:40" x14ac:dyDescent="0.2">
      <c r="Q18" s="20" t="s">
        <v>61</v>
      </c>
    </row>
    <row r="19" spans="17:40" x14ac:dyDescent="0.2">
      <c r="Q19" s="20" t="s">
        <v>174</v>
      </c>
    </row>
    <row r="20" spans="17:40" x14ac:dyDescent="0.2">
      <c r="Q20" s="20" t="s">
        <v>488</v>
      </c>
    </row>
    <row r="21" spans="17:40" x14ac:dyDescent="0.2">
      <c r="Q21" s="20" t="s">
        <v>208</v>
      </c>
    </row>
    <row r="22" spans="17:40" x14ac:dyDescent="0.2">
      <c r="Q22" s="20" t="s">
        <v>316</v>
      </c>
    </row>
    <row r="23" spans="17:40" x14ac:dyDescent="0.2">
      <c r="Q23" s="20" t="s">
        <v>103</v>
      </c>
    </row>
    <row r="24" spans="17:40" x14ac:dyDescent="0.2">
      <c r="Q24" s="20" t="s">
        <v>187</v>
      </c>
      <c r="AA24">
        <v>12</v>
      </c>
      <c r="AC24">
        <v>12</v>
      </c>
      <c r="AF24">
        <v>12</v>
      </c>
      <c r="AI24">
        <v>12</v>
      </c>
      <c r="AJ24">
        <v>12</v>
      </c>
      <c r="AK24">
        <v>12</v>
      </c>
    </row>
    <row r="25" spans="17:40" x14ac:dyDescent="0.2">
      <c r="Q25" s="20" t="s">
        <v>315</v>
      </c>
    </row>
    <row r="26" spans="17:40" x14ac:dyDescent="0.2">
      <c r="Q26" s="20" t="s">
        <v>168</v>
      </c>
    </row>
    <row r="27" spans="17:40" x14ac:dyDescent="0.2">
      <c r="Q27" s="20" t="s">
        <v>282</v>
      </c>
    </row>
    <row r="28" spans="17:40" x14ac:dyDescent="0.2">
      <c r="Q28" s="20" t="s">
        <v>450</v>
      </c>
    </row>
    <row r="29" spans="17:40" x14ac:dyDescent="0.2">
      <c r="Q29" s="20" t="s">
        <v>212</v>
      </c>
    </row>
    <row r="30" spans="17:40" x14ac:dyDescent="0.2">
      <c r="Q30" s="20" t="s">
        <v>340</v>
      </c>
    </row>
    <row r="31" spans="17:40" x14ac:dyDescent="0.2">
      <c r="Q31" s="20" t="s">
        <v>326</v>
      </c>
      <c r="R31">
        <v>2875</v>
      </c>
      <c r="S31">
        <v>2876</v>
      </c>
      <c r="T31">
        <v>2877</v>
      </c>
      <c r="U31">
        <v>2878</v>
      </c>
      <c r="V31">
        <v>2879</v>
      </c>
      <c r="W31">
        <v>2880</v>
      </c>
      <c r="X31">
        <v>2881</v>
      </c>
      <c r="Y31">
        <v>2882</v>
      </c>
      <c r="Z31">
        <v>2883</v>
      </c>
      <c r="AA31">
        <v>2884</v>
      </c>
      <c r="AB31">
        <v>2885</v>
      </c>
      <c r="AC31">
        <v>2886</v>
      </c>
      <c r="AD31">
        <v>2887</v>
      </c>
      <c r="AE31">
        <v>2888</v>
      </c>
      <c r="AF31">
        <v>2889</v>
      </c>
      <c r="AG31">
        <v>2890</v>
      </c>
      <c r="AH31">
        <v>2891</v>
      </c>
      <c r="AI31">
        <v>2892</v>
      </c>
      <c r="AJ31">
        <v>2893</v>
      </c>
      <c r="AK31">
        <v>2894</v>
      </c>
      <c r="AL31">
        <v>5542</v>
      </c>
      <c r="AM31">
        <v>7351</v>
      </c>
      <c r="AN31">
        <v>13826</v>
      </c>
    </row>
    <row r="32" spans="17:40" hidden="1" x14ac:dyDescent="0.2"/>
    <row r="33" spans="2:40" hidden="1" x14ac:dyDescent="0.2"/>
    <row r="34" spans="2:40" hidden="1" x14ac:dyDescent="0.2"/>
    <row r="35" spans="2:40" hidden="1" x14ac:dyDescent="0.2"/>
    <row r="36" spans="2:40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2:40" x14ac:dyDescent="0.2">
      <c r="B37" s="37" t="s">
        <v>288</v>
      </c>
      <c r="C37" s="279">
        <v>44902</v>
      </c>
      <c r="D37" s="279">
        <v>44902</v>
      </c>
      <c r="F37" t="s">
        <v>26</v>
      </c>
      <c r="R37" t="s">
        <v>481</v>
      </c>
      <c r="S37" t="s">
        <v>292</v>
      </c>
      <c r="T37" t="s">
        <v>392</v>
      </c>
      <c r="U37" t="s">
        <v>147</v>
      </c>
      <c r="V37" s="21">
        <v>44902</v>
      </c>
      <c r="W37" s="21">
        <v>44909.67765046296</v>
      </c>
      <c r="X37" t="s">
        <v>444</v>
      </c>
      <c r="Y37" t="s">
        <v>392</v>
      </c>
      <c r="Z37" s="21"/>
      <c r="AA37" s="21"/>
      <c r="AB37" s="21"/>
      <c r="AC37" s="21">
        <v>10</v>
      </c>
      <c r="AD37" s="21"/>
      <c r="AE37" s="21"/>
      <c r="AF37" s="21"/>
      <c r="AG37" s="21"/>
      <c r="AH37" s="21"/>
      <c r="AI37" s="21"/>
      <c r="AJ37" s="21"/>
      <c r="AK37" s="21"/>
      <c r="AL37">
        <v>61.3</v>
      </c>
      <c r="AM37">
        <v>1.7</v>
      </c>
    </row>
    <row r="38" spans="2:40" x14ac:dyDescent="0.2">
      <c r="B38" s="37" t="s">
        <v>428</v>
      </c>
      <c r="C38" s="279">
        <v>44909</v>
      </c>
      <c r="D38" s="279">
        <v>44909</v>
      </c>
      <c r="F38" t="s">
        <v>26</v>
      </c>
      <c r="R38" t="s">
        <v>481</v>
      </c>
      <c r="S38" t="s">
        <v>156</v>
      </c>
      <c r="T38" t="s">
        <v>392</v>
      </c>
      <c r="U38" t="s">
        <v>147</v>
      </c>
      <c r="V38">
        <v>44909</v>
      </c>
      <c r="W38">
        <v>44914.633425925924</v>
      </c>
      <c r="X38" t="s">
        <v>462</v>
      </c>
      <c r="Y38" t="s">
        <v>392</v>
      </c>
      <c r="AC38" t="s">
        <v>261</v>
      </c>
      <c r="AL38">
        <v>68.599999999999994</v>
      </c>
      <c r="AM38">
        <v>1.4</v>
      </c>
    </row>
    <row r="39" spans="2:40" x14ac:dyDescent="0.2">
      <c r="B39" s="37" t="s">
        <v>500</v>
      </c>
      <c r="C39" s="279">
        <v>44930</v>
      </c>
      <c r="D39" s="279">
        <v>44930</v>
      </c>
      <c r="F39" t="s">
        <v>26</v>
      </c>
      <c r="R39" t="s">
        <v>481</v>
      </c>
      <c r="S39" t="s">
        <v>348</v>
      </c>
      <c r="T39" t="s">
        <v>392</v>
      </c>
      <c r="U39" t="s">
        <v>147</v>
      </c>
      <c r="V39" s="21">
        <v>44930</v>
      </c>
      <c r="W39" s="21">
        <v>44937.527129629627</v>
      </c>
      <c r="X39" t="s">
        <v>333</v>
      </c>
      <c r="Y39" s="21" t="s">
        <v>392</v>
      </c>
      <c r="Z39">
        <v>18.899999999999999</v>
      </c>
      <c r="AA39">
        <v>6</v>
      </c>
      <c r="AB39">
        <v>3</v>
      </c>
      <c r="AC39" s="21">
        <v>28</v>
      </c>
      <c r="AD39">
        <v>5.45</v>
      </c>
      <c r="AE39">
        <v>0.43</v>
      </c>
      <c r="AF39" t="s">
        <v>261</v>
      </c>
      <c r="AG39">
        <v>5.88</v>
      </c>
      <c r="AH39">
        <v>25.5</v>
      </c>
      <c r="AI39">
        <v>31.4</v>
      </c>
      <c r="AJ39">
        <v>1.86</v>
      </c>
      <c r="AK39">
        <v>3</v>
      </c>
      <c r="AL39" s="21">
        <v>65.5</v>
      </c>
      <c r="AM39" s="21">
        <v>1.6</v>
      </c>
    </row>
    <row r="40" spans="2:40" x14ac:dyDescent="0.2">
      <c r="B40" s="37" t="s">
        <v>14</v>
      </c>
      <c r="C40" s="279">
        <v>44937</v>
      </c>
      <c r="D40" s="279">
        <v>44937</v>
      </c>
      <c r="F40" t="s">
        <v>26</v>
      </c>
      <c r="R40" t="s">
        <v>481</v>
      </c>
      <c r="S40" t="s">
        <v>441</v>
      </c>
      <c r="T40" t="s">
        <v>392</v>
      </c>
      <c r="U40" t="s">
        <v>147</v>
      </c>
      <c r="V40" s="21">
        <v>44937</v>
      </c>
      <c r="W40" s="21">
        <v>44949.45517361111</v>
      </c>
      <c r="X40" t="s">
        <v>257</v>
      </c>
      <c r="Y40" t="s">
        <v>453</v>
      </c>
      <c r="Z40" s="21"/>
      <c r="AA40" s="21"/>
      <c r="AB40" s="21"/>
      <c r="AC40" s="21">
        <v>23</v>
      </c>
      <c r="AD40" s="21"/>
      <c r="AE40" s="21"/>
      <c r="AF40" s="21"/>
      <c r="AG40" s="21"/>
      <c r="AH40" s="21"/>
      <c r="AI40" s="21"/>
      <c r="AJ40" s="21"/>
      <c r="AK40" s="21"/>
      <c r="AL40">
        <v>61.4</v>
      </c>
      <c r="AM40">
        <v>1.8</v>
      </c>
    </row>
    <row r="41" spans="2:40" x14ac:dyDescent="0.2">
      <c r="B41" s="37" t="s">
        <v>140</v>
      </c>
      <c r="C41" s="279">
        <v>44944</v>
      </c>
      <c r="D41" s="279">
        <v>44944</v>
      </c>
      <c r="F41" t="s">
        <v>26</v>
      </c>
      <c r="R41" t="s">
        <v>481</v>
      </c>
      <c r="S41" t="s">
        <v>443</v>
      </c>
      <c r="T41" t="s">
        <v>392</v>
      </c>
      <c r="U41" t="s">
        <v>147</v>
      </c>
      <c r="V41" s="21">
        <v>44944</v>
      </c>
      <c r="W41" s="21">
        <v>44949.45517361111</v>
      </c>
      <c r="X41" t="s">
        <v>444</v>
      </c>
      <c r="Y41" t="s">
        <v>392</v>
      </c>
      <c r="Z41" s="21"/>
      <c r="AA41" s="21"/>
      <c r="AB41" s="21"/>
      <c r="AC41" s="21">
        <v>30</v>
      </c>
      <c r="AD41" s="21"/>
      <c r="AE41" s="21"/>
      <c r="AF41" s="21"/>
      <c r="AG41" s="21"/>
      <c r="AH41" s="21"/>
      <c r="AI41" s="21"/>
      <c r="AJ41" s="21"/>
      <c r="AK41" s="21"/>
      <c r="AL41">
        <v>67.900000000000006</v>
      </c>
      <c r="AM41">
        <v>1.2</v>
      </c>
    </row>
    <row r="42" spans="2:40" x14ac:dyDescent="0.2">
      <c r="B42" s="37" t="s">
        <v>480</v>
      </c>
      <c r="C42" s="279">
        <v>44950</v>
      </c>
      <c r="D42" s="279">
        <v>44950</v>
      </c>
      <c r="F42" t="s">
        <v>26</v>
      </c>
      <c r="R42" t="s">
        <v>481</v>
      </c>
      <c r="S42" t="s">
        <v>120</v>
      </c>
      <c r="T42" t="s">
        <v>392</v>
      </c>
      <c r="U42" t="s">
        <v>147</v>
      </c>
      <c r="V42">
        <v>44950</v>
      </c>
      <c r="W42">
        <v>44956.701666666668</v>
      </c>
      <c r="X42" t="s">
        <v>462</v>
      </c>
      <c r="Y42" t="s">
        <v>392</v>
      </c>
      <c r="AC42">
        <v>23</v>
      </c>
      <c r="AL42">
        <v>64.599999999999994</v>
      </c>
      <c r="AM42">
        <v>2.4</v>
      </c>
    </row>
    <row r="43" spans="2:40" x14ac:dyDescent="0.2">
      <c r="B43" s="37" t="s">
        <v>474</v>
      </c>
      <c r="C43" s="279">
        <v>44958</v>
      </c>
      <c r="D43" s="279">
        <v>44958</v>
      </c>
      <c r="F43" t="s">
        <v>26</v>
      </c>
      <c r="R43" t="s">
        <v>481</v>
      </c>
      <c r="S43" t="s">
        <v>511</v>
      </c>
      <c r="T43" t="s">
        <v>392</v>
      </c>
      <c r="U43" t="s">
        <v>147</v>
      </c>
      <c r="V43" s="21">
        <v>44958</v>
      </c>
      <c r="W43" s="21">
        <v>44965.452199074069</v>
      </c>
      <c r="X43" t="s">
        <v>333</v>
      </c>
      <c r="Y43" s="21" t="s">
        <v>392</v>
      </c>
      <c r="Z43">
        <v>7.05</v>
      </c>
      <c r="AA43">
        <v>2</v>
      </c>
      <c r="AB43" t="s">
        <v>80</v>
      </c>
      <c r="AC43" s="21" t="s">
        <v>261</v>
      </c>
      <c r="AD43">
        <v>8.08</v>
      </c>
      <c r="AE43">
        <v>0.25</v>
      </c>
      <c r="AF43" t="s">
        <v>261</v>
      </c>
      <c r="AG43">
        <v>8.33</v>
      </c>
      <c r="AH43">
        <v>8.23</v>
      </c>
      <c r="AI43">
        <v>16.600000000000001</v>
      </c>
      <c r="AJ43">
        <v>0.26</v>
      </c>
      <c r="AK43">
        <v>4</v>
      </c>
      <c r="AL43" s="21">
        <v>78.8</v>
      </c>
      <c r="AM43" s="21">
        <v>1.3</v>
      </c>
    </row>
    <row r="44" spans="2:40" x14ac:dyDescent="0.2">
      <c r="B44" s="37" t="s">
        <v>299</v>
      </c>
      <c r="C44" s="279">
        <v>44965</v>
      </c>
      <c r="D44" s="279">
        <v>44965</v>
      </c>
      <c r="F44" t="s">
        <v>26</v>
      </c>
      <c r="R44" t="s">
        <v>481</v>
      </c>
      <c r="S44" t="s">
        <v>143</v>
      </c>
      <c r="T44" t="s">
        <v>392</v>
      </c>
      <c r="U44" t="s">
        <v>147</v>
      </c>
      <c r="V44">
        <v>44965</v>
      </c>
      <c r="W44">
        <v>44977.536886574075</v>
      </c>
      <c r="X44" t="s">
        <v>257</v>
      </c>
      <c r="Y44" t="s">
        <v>392</v>
      </c>
      <c r="AC44">
        <v>18</v>
      </c>
      <c r="AL44">
        <v>63.9</v>
      </c>
      <c r="AM44">
        <v>2.6</v>
      </c>
    </row>
    <row r="45" spans="2:40" x14ac:dyDescent="0.2">
      <c r="B45" s="37" t="s">
        <v>454</v>
      </c>
      <c r="C45" s="279">
        <v>44972</v>
      </c>
      <c r="D45" s="279">
        <v>44972</v>
      </c>
      <c r="F45" t="s">
        <v>26</v>
      </c>
      <c r="R45" t="s">
        <v>481</v>
      </c>
      <c r="S45" t="s">
        <v>144</v>
      </c>
      <c r="T45" t="s">
        <v>392</v>
      </c>
      <c r="U45" t="s">
        <v>147</v>
      </c>
      <c r="V45">
        <v>44972</v>
      </c>
      <c r="W45" s="21">
        <v>44980.633263888885</v>
      </c>
      <c r="X45" t="s">
        <v>444</v>
      </c>
      <c r="Y45" t="s">
        <v>392</v>
      </c>
      <c r="AC45">
        <v>58</v>
      </c>
      <c r="AL45">
        <v>81.900000000000006</v>
      </c>
      <c r="AM45">
        <v>1.5</v>
      </c>
    </row>
    <row r="46" spans="2:40" x14ac:dyDescent="0.2">
      <c r="B46" s="37" t="s">
        <v>497</v>
      </c>
      <c r="C46" s="279">
        <v>44979</v>
      </c>
      <c r="D46" s="279">
        <v>44979</v>
      </c>
      <c r="F46" t="s">
        <v>26</v>
      </c>
      <c r="R46" t="s">
        <v>481</v>
      </c>
      <c r="S46" t="s">
        <v>358</v>
      </c>
      <c r="T46" t="s">
        <v>392</v>
      </c>
      <c r="U46" t="s">
        <v>147</v>
      </c>
      <c r="V46">
        <v>44979</v>
      </c>
      <c r="W46">
        <v>44991.362002314811</v>
      </c>
      <c r="X46" t="s">
        <v>132</v>
      </c>
      <c r="Y46" t="s">
        <v>392</v>
      </c>
      <c r="AC46">
        <v>44</v>
      </c>
      <c r="AL46">
        <v>64.7</v>
      </c>
      <c r="AM46">
        <v>1.6</v>
      </c>
    </row>
    <row r="47" spans="2:40" x14ac:dyDescent="0.2">
      <c r="B47" s="37" t="s">
        <v>491</v>
      </c>
      <c r="C47" s="279">
        <v>44986</v>
      </c>
      <c r="D47" s="279">
        <v>44986</v>
      </c>
      <c r="F47" t="s">
        <v>26</v>
      </c>
      <c r="R47" t="s">
        <v>481</v>
      </c>
      <c r="S47" t="s">
        <v>512</v>
      </c>
      <c r="T47" t="s">
        <v>392</v>
      </c>
      <c r="U47" t="s">
        <v>147</v>
      </c>
      <c r="V47" s="21">
        <v>44986</v>
      </c>
      <c r="W47" s="21">
        <v>44994.345601851848</v>
      </c>
      <c r="X47" t="s">
        <v>333</v>
      </c>
      <c r="Y47" t="s">
        <v>392</v>
      </c>
      <c r="Z47" s="21">
        <v>17.399999999999999</v>
      </c>
      <c r="AA47" s="21">
        <v>5</v>
      </c>
      <c r="AB47" s="21" t="s">
        <v>80</v>
      </c>
      <c r="AC47" s="21">
        <v>13</v>
      </c>
      <c r="AD47" s="21">
        <v>9.44</v>
      </c>
      <c r="AE47" s="21">
        <v>0.52</v>
      </c>
      <c r="AF47" s="21" t="s">
        <v>261</v>
      </c>
      <c r="AG47" s="21">
        <v>9.9600000000000009</v>
      </c>
      <c r="AH47" s="21">
        <v>19.399999999999999</v>
      </c>
      <c r="AI47" s="21">
        <v>29.3</v>
      </c>
      <c r="AJ47" s="21">
        <v>1.34</v>
      </c>
      <c r="AK47" s="21">
        <v>2</v>
      </c>
      <c r="AL47">
        <v>67.599999999999994</v>
      </c>
      <c r="AM47">
        <v>1.4</v>
      </c>
    </row>
    <row r="48" spans="2:40" x14ac:dyDescent="0.2">
      <c r="B48" s="37" t="s">
        <v>185</v>
      </c>
      <c r="C48" s="279">
        <v>44993</v>
      </c>
      <c r="D48" s="279">
        <v>44993</v>
      </c>
      <c r="F48" t="s">
        <v>26</v>
      </c>
      <c r="R48" t="s">
        <v>481</v>
      </c>
      <c r="S48" t="s">
        <v>223</v>
      </c>
      <c r="T48" t="s">
        <v>392</v>
      </c>
      <c r="U48" t="s">
        <v>147</v>
      </c>
      <c r="V48" s="21">
        <v>44993</v>
      </c>
      <c r="W48" s="21">
        <v>44998.453680555554</v>
      </c>
      <c r="X48" t="s">
        <v>55</v>
      </c>
      <c r="Y48" t="s">
        <v>392</v>
      </c>
      <c r="Z48" s="21"/>
      <c r="AA48" s="21"/>
      <c r="AB48" s="21"/>
      <c r="AC48" s="21">
        <v>40</v>
      </c>
      <c r="AD48" s="21"/>
      <c r="AE48" s="21"/>
      <c r="AF48" s="21"/>
      <c r="AG48" s="21"/>
      <c r="AH48" s="21"/>
      <c r="AI48" s="21"/>
      <c r="AJ48" s="21"/>
      <c r="AK48" s="21"/>
      <c r="AL48">
        <v>61.8</v>
      </c>
      <c r="AM48">
        <v>2.2999999999999998</v>
      </c>
    </row>
    <row r="49" spans="2:39" x14ac:dyDescent="0.2">
      <c r="B49" s="37" t="s">
        <v>484</v>
      </c>
      <c r="C49" s="279">
        <v>45000</v>
      </c>
      <c r="D49" s="279">
        <v>45000</v>
      </c>
      <c r="F49" t="s">
        <v>26</v>
      </c>
      <c r="R49" t="s">
        <v>481</v>
      </c>
      <c r="S49" t="s">
        <v>86</v>
      </c>
      <c r="T49" t="s">
        <v>392</v>
      </c>
      <c r="U49" t="s">
        <v>147</v>
      </c>
      <c r="V49">
        <v>45000</v>
      </c>
      <c r="W49" s="21">
        <v>45007.417384259257</v>
      </c>
      <c r="X49" t="s">
        <v>444</v>
      </c>
      <c r="Y49" t="s">
        <v>392</v>
      </c>
      <c r="AC49" t="s">
        <v>261</v>
      </c>
      <c r="AL49">
        <v>70.7</v>
      </c>
      <c r="AM49">
        <v>3.3</v>
      </c>
    </row>
    <row r="50" spans="2:39" x14ac:dyDescent="0.2">
      <c r="B50" s="37" t="s">
        <v>72</v>
      </c>
      <c r="C50" s="279">
        <v>45007</v>
      </c>
      <c r="D50" s="279">
        <v>45007</v>
      </c>
      <c r="F50" t="s">
        <v>26</v>
      </c>
      <c r="R50" t="s">
        <v>481</v>
      </c>
      <c r="S50" t="s">
        <v>221</v>
      </c>
      <c r="T50" t="s">
        <v>392</v>
      </c>
      <c r="U50" t="s">
        <v>147</v>
      </c>
      <c r="V50">
        <v>45007</v>
      </c>
      <c r="W50">
        <v>45021.419976851852</v>
      </c>
      <c r="X50" t="s">
        <v>132</v>
      </c>
      <c r="Y50" t="s">
        <v>392</v>
      </c>
      <c r="AC50">
        <v>13</v>
      </c>
      <c r="AL50">
        <v>69</v>
      </c>
      <c r="AM50">
        <v>1.5</v>
      </c>
    </row>
    <row r="51" spans="2:39" x14ac:dyDescent="0.2">
      <c r="B51" s="37" t="s">
        <v>56</v>
      </c>
      <c r="C51" s="279">
        <v>45014</v>
      </c>
      <c r="D51" s="279">
        <v>45014</v>
      </c>
      <c r="F51" t="s">
        <v>26</v>
      </c>
      <c r="R51" t="s">
        <v>481</v>
      </c>
      <c r="S51" t="s">
        <v>227</v>
      </c>
      <c r="T51" t="s">
        <v>392</v>
      </c>
      <c r="U51" t="s">
        <v>147</v>
      </c>
      <c r="V51">
        <v>45014</v>
      </c>
      <c r="W51">
        <v>45021.736817129626</v>
      </c>
      <c r="X51" t="s">
        <v>333</v>
      </c>
      <c r="Y51" t="s">
        <v>392</v>
      </c>
      <c r="Z51">
        <v>2.0699999999999998</v>
      </c>
      <c r="AA51">
        <v>4</v>
      </c>
      <c r="AB51" t="s">
        <v>80</v>
      </c>
      <c r="AC51">
        <v>4</v>
      </c>
      <c r="AD51">
        <v>6.59</v>
      </c>
      <c r="AE51">
        <v>0.24</v>
      </c>
      <c r="AF51" t="s">
        <v>261</v>
      </c>
      <c r="AG51">
        <v>6.83</v>
      </c>
      <c r="AH51">
        <v>2.56</v>
      </c>
      <c r="AI51">
        <v>9.39</v>
      </c>
      <c r="AJ51">
        <v>0.1</v>
      </c>
      <c r="AK51" t="s">
        <v>261</v>
      </c>
      <c r="AL51">
        <v>79.2</v>
      </c>
      <c r="AM51">
        <v>3.2</v>
      </c>
    </row>
    <row r="52" spans="2:39" x14ac:dyDescent="0.2">
      <c r="B52" s="37" t="s">
        <v>199</v>
      </c>
      <c r="C52" s="279">
        <v>45021.333333333328</v>
      </c>
      <c r="D52" s="279">
        <v>45020.958333333328</v>
      </c>
      <c r="F52" t="s">
        <v>26</v>
      </c>
      <c r="R52" t="s">
        <v>481</v>
      </c>
      <c r="S52" t="s">
        <v>133</v>
      </c>
      <c r="T52" t="s">
        <v>392</v>
      </c>
      <c r="U52" t="s">
        <v>147</v>
      </c>
      <c r="V52">
        <v>45021.333333333328</v>
      </c>
      <c r="W52">
        <v>45141.553368055553</v>
      </c>
      <c r="X52" t="s">
        <v>55</v>
      </c>
      <c r="Y52" t="s">
        <v>392</v>
      </c>
      <c r="AC52">
        <v>12</v>
      </c>
      <c r="AL52">
        <v>75.8</v>
      </c>
      <c r="AM52">
        <v>1.2</v>
      </c>
    </row>
    <row r="53" spans="2:39" x14ac:dyDescent="0.2">
      <c r="B53" s="37" t="s">
        <v>457</v>
      </c>
      <c r="C53" s="279">
        <v>45028.333333333328</v>
      </c>
      <c r="D53" s="279">
        <v>45027.958333333328</v>
      </c>
      <c r="E53" s="279">
        <v>45027.958333333328</v>
      </c>
      <c r="F53" t="s">
        <v>26</v>
      </c>
      <c r="R53" s="21" t="s">
        <v>481</v>
      </c>
      <c r="S53" s="21" t="s">
        <v>427</v>
      </c>
      <c r="T53" s="21" t="s">
        <v>392</v>
      </c>
      <c r="U53" s="21" t="s">
        <v>147</v>
      </c>
      <c r="V53" s="21">
        <v>45028.333333333328</v>
      </c>
      <c r="W53" s="21">
        <v>45141.553368055553</v>
      </c>
      <c r="X53" s="21" t="s">
        <v>444</v>
      </c>
      <c r="Y53" s="21" t="s">
        <v>392</v>
      </c>
      <c r="AC53" s="21">
        <v>46</v>
      </c>
      <c r="AL53" s="21">
        <v>70.900000000000006</v>
      </c>
      <c r="AM53" s="21">
        <v>1.3</v>
      </c>
    </row>
    <row r="54" spans="2:39" x14ac:dyDescent="0.2">
      <c r="B54" s="37" t="s">
        <v>526</v>
      </c>
      <c r="C54" s="279">
        <v>45035.333333333328</v>
      </c>
      <c r="D54" s="279">
        <v>45034.958333333328</v>
      </c>
      <c r="E54" s="279">
        <v>45034.958333333328</v>
      </c>
      <c r="F54" t="s">
        <v>26</v>
      </c>
      <c r="R54" s="21" t="s">
        <v>481</v>
      </c>
      <c r="S54" s="21" t="s">
        <v>186</v>
      </c>
      <c r="T54" s="21" t="s">
        <v>392</v>
      </c>
      <c r="U54" s="21" t="s">
        <v>147</v>
      </c>
      <c r="V54" s="21">
        <v>45035.333333333328</v>
      </c>
      <c r="W54" s="21">
        <v>45141.553368055553</v>
      </c>
      <c r="X54" s="21" t="s">
        <v>132</v>
      </c>
      <c r="Y54" s="21" t="s">
        <v>392</v>
      </c>
      <c r="Z54" s="21"/>
      <c r="AA54" s="21"/>
      <c r="AB54" s="21"/>
      <c r="AC54" s="21">
        <v>35</v>
      </c>
      <c r="AD54" s="21"/>
      <c r="AE54" s="21"/>
      <c r="AF54" s="21"/>
      <c r="AG54" s="21"/>
      <c r="AH54" s="21"/>
      <c r="AI54" s="21"/>
      <c r="AJ54" s="21"/>
      <c r="AK54" s="21"/>
      <c r="AL54" s="21">
        <v>67.8</v>
      </c>
      <c r="AM54" s="21">
        <v>1.4</v>
      </c>
    </row>
    <row r="55" spans="2:39" x14ac:dyDescent="0.2">
      <c r="B55" s="37" t="s">
        <v>527</v>
      </c>
      <c r="C55" s="279">
        <v>45042.333333333328</v>
      </c>
      <c r="D55" s="279">
        <v>45041.958333333328</v>
      </c>
      <c r="E55" s="279">
        <v>45041.958333333328</v>
      </c>
      <c r="F55" t="s">
        <v>26</v>
      </c>
      <c r="R55" s="21" t="s">
        <v>481</v>
      </c>
      <c r="S55" s="21" t="s">
        <v>93</v>
      </c>
      <c r="T55" s="21" t="s">
        <v>392</v>
      </c>
      <c r="U55" s="21" t="s">
        <v>147</v>
      </c>
      <c r="V55" s="21">
        <v>45042.333333333328</v>
      </c>
      <c r="W55" s="21">
        <v>45141.553368055553</v>
      </c>
      <c r="X55" s="21" t="s">
        <v>333</v>
      </c>
      <c r="Y55" s="21" t="s">
        <v>392</v>
      </c>
      <c r="Z55" s="21">
        <v>13.4</v>
      </c>
      <c r="AA55" s="21">
        <v>4</v>
      </c>
      <c r="AB55" s="21">
        <v>1</v>
      </c>
      <c r="AC55" s="21">
        <v>30</v>
      </c>
      <c r="AD55" s="21">
        <v>8.51</v>
      </c>
      <c r="AE55" s="21">
        <v>0.23</v>
      </c>
      <c r="AF55" s="21" t="s">
        <v>261</v>
      </c>
      <c r="AG55" s="21">
        <v>8.74</v>
      </c>
      <c r="AH55" s="21">
        <v>15.3</v>
      </c>
      <c r="AI55" s="21">
        <v>24.1</v>
      </c>
      <c r="AJ55" s="21">
        <v>0.89</v>
      </c>
      <c r="AK55" s="21">
        <v>5</v>
      </c>
      <c r="AL55" s="21">
        <v>72.400000000000006</v>
      </c>
      <c r="AM55" s="21">
        <v>1.3</v>
      </c>
    </row>
    <row r="56" spans="2:39" x14ac:dyDescent="0.2">
      <c r="B56" s="37" t="s">
        <v>193</v>
      </c>
      <c r="C56" s="279">
        <v>45049.333333333328</v>
      </c>
      <c r="D56" s="279">
        <v>45048.958333333328</v>
      </c>
      <c r="E56" s="279">
        <v>45048.958333333328</v>
      </c>
      <c r="F56" t="s">
        <v>26</v>
      </c>
      <c r="R56" s="21" t="s">
        <v>481</v>
      </c>
      <c r="S56" s="21" t="s">
        <v>134</v>
      </c>
      <c r="T56" s="21" t="s">
        <v>392</v>
      </c>
      <c r="U56" s="21" t="s">
        <v>147</v>
      </c>
      <c r="V56" s="21">
        <v>45049.333333333328</v>
      </c>
      <c r="W56" s="21">
        <v>45141.553368055553</v>
      </c>
      <c r="X56" s="21" t="s">
        <v>257</v>
      </c>
      <c r="Y56" s="21" t="s">
        <v>392</v>
      </c>
      <c r="AC56" s="21">
        <v>50</v>
      </c>
      <c r="AL56" s="21">
        <v>64.900000000000006</v>
      </c>
      <c r="AM56" s="21">
        <v>2.2000000000000002</v>
      </c>
    </row>
    <row r="57" spans="2:39" x14ac:dyDescent="0.2">
      <c r="B57" s="37" t="s">
        <v>528</v>
      </c>
      <c r="C57" s="279">
        <v>45056.333333333328</v>
      </c>
      <c r="D57" s="279">
        <v>45055.958333333328</v>
      </c>
      <c r="E57" s="279">
        <v>45055.958333333328</v>
      </c>
      <c r="F57" t="s">
        <v>26</v>
      </c>
      <c r="R57" s="21" t="s">
        <v>481</v>
      </c>
      <c r="S57" s="21" t="s">
        <v>247</v>
      </c>
      <c r="T57" s="21" t="s">
        <v>392</v>
      </c>
      <c r="U57" s="21" t="s">
        <v>147</v>
      </c>
      <c r="V57" s="21">
        <v>45056.333333333328</v>
      </c>
      <c r="W57" s="21">
        <v>45141.553368055553</v>
      </c>
      <c r="X57" s="21" t="s">
        <v>444</v>
      </c>
      <c r="Y57" s="21" t="s">
        <v>392</v>
      </c>
      <c r="AC57" s="21">
        <v>365</v>
      </c>
      <c r="AL57" s="21">
        <v>59.3</v>
      </c>
      <c r="AM57" s="21">
        <v>2.9</v>
      </c>
    </row>
    <row r="58" spans="2:39" x14ac:dyDescent="0.2">
      <c r="B58" s="37" t="s">
        <v>226</v>
      </c>
      <c r="C58" s="279">
        <v>45063.333333333328</v>
      </c>
      <c r="D58" s="279">
        <v>45062.958333333328</v>
      </c>
      <c r="E58" s="279">
        <v>45062.958333333328</v>
      </c>
      <c r="F58" t="s">
        <v>26</v>
      </c>
      <c r="R58" s="21" t="s">
        <v>481</v>
      </c>
      <c r="S58" s="21" t="s">
        <v>317</v>
      </c>
      <c r="T58" s="21" t="s">
        <v>392</v>
      </c>
      <c r="U58" s="21" t="s">
        <v>147</v>
      </c>
      <c r="V58" s="21">
        <v>45063.333333333328</v>
      </c>
      <c r="W58" s="21">
        <v>45141.553368055553</v>
      </c>
      <c r="X58" s="21" t="s">
        <v>132</v>
      </c>
      <c r="Y58" s="21" t="s">
        <v>392</v>
      </c>
      <c r="Z58" s="21"/>
      <c r="AA58" s="21"/>
      <c r="AB58" s="21"/>
      <c r="AC58" s="21">
        <v>25</v>
      </c>
      <c r="AD58" s="21"/>
      <c r="AE58" s="21"/>
      <c r="AF58" s="21"/>
      <c r="AG58" s="21"/>
      <c r="AH58" s="21"/>
      <c r="AI58" s="21"/>
      <c r="AJ58" s="21"/>
      <c r="AK58" s="21"/>
      <c r="AL58" s="21">
        <v>77.099999999999994</v>
      </c>
      <c r="AM58" s="21">
        <v>1.8</v>
      </c>
    </row>
    <row r="59" spans="2:39" x14ac:dyDescent="0.2">
      <c r="B59" s="37" t="s">
        <v>195</v>
      </c>
      <c r="C59" s="279">
        <v>45070.333333333328</v>
      </c>
      <c r="D59" s="279">
        <v>45069.958333333328</v>
      </c>
      <c r="E59" s="279">
        <v>45069.958333333328</v>
      </c>
      <c r="F59" t="s">
        <v>26</v>
      </c>
      <c r="R59" s="21" t="s">
        <v>481</v>
      </c>
      <c r="S59" s="21" t="s">
        <v>270</v>
      </c>
      <c r="T59" s="21" t="s">
        <v>392</v>
      </c>
      <c r="U59" s="21" t="s">
        <v>147</v>
      </c>
      <c r="V59" s="21">
        <v>45070.333333333328</v>
      </c>
      <c r="W59" s="21">
        <v>45141.553368055553</v>
      </c>
      <c r="X59" s="21" t="s">
        <v>333</v>
      </c>
      <c r="Y59" s="21" t="s">
        <v>392</v>
      </c>
      <c r="Z59" s="21">
        <v>23.1</v>
      </c>
      <c r="AA59" s="21">
        <v>7</v>
      </c>
      <c r="AB59" s="21" t="s">
        <v>80</v>
      </c>
      <c r="AC59" s="21">
        <v>40</v>
      </c>
      <c r="AD59" s="21">
        <v>6.32</v>
      </c>
      <c r="AE59" s="21">
        <v>0.28000000000000003</v>
      </c>
      <c r="AF59" s="21" t="s">
        <v>261</v>
      </c>
      <c r="AG59" s="21">
        <v>6.6</v>
      </c>
      <c r="AH59" s="21">
        <v>24.4</v>
      </c>
      <c r="AI59" s="21">
        <v>31</v>
      </c>
      <c r="AJ59" s="21">
        <v>1.89</v>
      </c>
      <c r="AK59" s="21">
        <v>6</v>
      </c>
      <c r="AL59" s="21">
        <v>63</v>
      </c>
      <c r="AM59" s="21">
        <v>2.8</v>
      </c>
    </row>
    <row r="60" spans="2:39" x14ac:dyDescent="0.2">
      <c r="B60" s="37" t="s">
        <v>529</v>
      </c>
      <c r="C60" s="279">
        <v>45077.333333333328</v>
      </c>
      <c r="D60" s="279">
        <v>45076.958333333328</v>
      </c>
      <c r="F60" t="s">
        <v>26</v>
      </c>
      <c r="R60" t="s">
        <v>481</v>
      </c>
      <c r="S60" t="s">
        <v>4</v>
      </c>
      <c r="T60" t="s">
        <v>392</v>
      </c>
      <c r="U60" t="s">
        <v>147</v>
      </c>
      <c r="V60" s="21">
        <v>45077.333333333328</v>
      </c>
      <c r="W60" s="21">
        <v>45141.553368055553</v>
      </c>
      <c r="X60" t="s">
        <v>55</v>
      </c>
      <c r="Y60" t="s">
        <v>392</v>
      </c>
      <c r="Z60" s="21"/>
      <c r="AA60" s="21"/>
      <c r="AB60" s="21"/>
      <c r="AC60" s="21">
        <v>28</v>
      </c>
      <c r="AD60" s="21"/>
      <c r="AE60" s="21"/>
      <c r="AF60" s="21"/>
      <c r="AG60" s="21"/>
      <c r="AH60" s="21"/>
      <c r="AI60" s="21"/>
      <c r="AJ60" s="21"/>
      <c r="AK60" s="21"/>
      <c r="AL60" s="21">
        <v>64.2</v>
      </c>
      <c r="AM60">
        <v>2.6</v>
      </c>
    </row>
    <row r="61" spans="2:39" x14ac:dyDescent="0.2">
      <c r="B61" s="37" t="s">
        <v>354</v>
      </c>
      <c r="C61" s="279">
        <v>45084.333333333328</v>
      </c>
      <c r="D61" s="279">
        <v>45083.958333333328</v>
      </c>
      <c r="E61" s="279">
        <v>45083.958333333328</v>
      </c>
      <c r="F61" t="s">
        <v>26</v>
      </c>
      <c r="R61" s="21" t="s">
        <v>481</v>
      </c>
      <c r="S61" s="21" t="s">
        <v>49</v>
      </c>
      <c r="T61" s="21" t="s">
        <v>392</v>
      </c>
      <c r="U61" s="21" t="s">
        <v>147</v>
      </c>
      <c r="V61" s="21">
        <v>45084.333333333328</v>
      </c>
      <c r="W61" s="21">
        <v>45141.553368055553</v>
      </c>
      <c r="X61" s="21" t="s">
        <v>444</v>
      </c>
      <c r="Y61" s="21" t="s">
        <v>392</v>
      </c>
      <c r="AC61" s="21">
        <v>30</v>
      </c>
      <c r="AL61" s="21">
        <v>73.3</v>
      </c>
      <c r="AM61" s="21">
        <v>2</v>
      </c>
    </row>
    <row r="62" spans="2:39" x14ac:dyDescent="0.2">
      <c r="B62" s="37" t="s">
        <v>421</v>
      </c>
      <c r="C62" s="279">
        <v>45091.3125</v>
      </c>
      <c r="D62" s="279">
        <v>45090.958333333328</v>
      </c>
      <c r="F62" t="s">
        <v>26</v>
      </c>
      <c r="R62" t="s">
        <v>481</v>
      </c>
      <c r="S62" t="s">
        <v>83</v>
      </c>
      <c r="T62" t="s">
        <v>392</v>
      </c>
      <c r="U62" t="s">
        <v>147</v>
      </c>
      <c r="V62">
        <v>45091.3125</v>
      </c>
      <c r="W62">
        <v>45103.306504629625</v>
      </c>
      <c r="X62" t="s">
        <v>132</v>
      </c>
      <c r="Y62" t="s">
        <v>392</v>
      </c>
      <c r="AC62" t="s">
        <v>466</v>
      </c>
      <c r="AL62">
        <v>66</v>
      </c>
      <c r="AM62">
        <v>2.1</v>
      </c>
    </row>
    <row r="63" spans="2:39" x14ac:dyDescent="0.2">
      <c r="B63" s="37" t="s">
        <v>112</v>
      </c>
      <c r="C63" s="279">
        <v>45098.333333333328</v>
      </c>
      <c r="D63" s="279">
        <v>45097.958333333328</v>
      </c>
      <c r="E63" s="279">
        <v>45097.958333333328</v>
      </c>
      <c r="F63" t="s">
        <v>26</v>
      </c>
      <c r="R63" s="21" t="s">
        <v>481</v>
      </c>
      <c r="S63" s="21" t="s">
        <v>515</v>
      </c>
      <c r="T63" s="21" t="s">
        <v>392</v>
      </c>
      <c r="U63" s="21" t="s">
        <v>147</v>
      </c>
      <c r="V63" s="21">
        <v>45098.333333333328</v>
      </c>
      <c r="W63" s="21">
        <v>45141.553368055553</v>
      </c>
      <c r="X63" s="21" t="s">
        <v>333</v>
      </c>
      <c r="Y63" s="21" t="s">
        <v>392</v>
      </c>
      <c r="Z63" s="21">
        <v>24.2</v>
      </c>
      <c r="AA63" s="21">
        <v>6</v>
      </c>
      <c r="AB63" s="21" t="s">
        <v>80</v>
      </c>
      <c r="AC63" s="21">
        <v>70</v>
      </c>
      <c r="AD63" s="21">
        <v>8.08</v>
      </c>
      <c r="AE63" s="21">
        <v>0.25</v>
      </c>
      <c r="AF63" s="21" t="s">
        <v>261</v>
      </c>
      <c r="AG63" s="21">
        <v>8.33</v>
      </c>
      <c r="AH63" s="21">
        <v>25</v>
      </c>
      <c r="AI63" s="21">
        <v>33.299999999999997</v>
      </c>
      <c r="AJ63" s="21">
        <v>2.2599999999999998</v>
      </c>
      <c r="AK63" s="21">
        <v>8</v>
      </c>
      <c r="AL63" s="21">
        <v>62</v>
      </c>
      <c r="AM63" s="21">
        <v>2.8</v>
      </c>
    </row>
    <row r="64" spans="2:39" x14ac:dyDescent="0.2">
      <c r="B64" s="37" t="s">
        <v>146</v>
      </c>
      <c r="C64" s="279">
        <v>45105.333333333328</v>
      </c>
      <c r="D64" s="279">
        <v>45104.958333333328</v>
      </c>
      <c r="F64" t="s">
        <v>26</v>
      </c>
      <c r="R64" t="s">
        <v>481</v>
      </c>
      <c r="S64" t="s">
        <v>327</v>
      </c>
      <c r="T64" t="s">
        <v>392</v>
      </c>
      <c r="U64" t="s">
        <v>147</v>
      </c>
      <c r="V64">
        <v>45105.333333333328</v>
      </c>
      <c r="W64">
        <v>45141.553368055553</v>
      </c>
      <c r="X64" t="s">
        <v>55</v>
      </c>
      <c r="Y64" t="s">
        <v>453</v>
      </c>
      <c r="AC64">
        <v>25</v>
      </c>
      <c r="AL64">
        <v>63.7</v>
      </c>
      <c r="AM64">
        <v>3.1</v>
      </c>
    </row>
    <row r="65" spans="2:39" x14ac:dyDescent="0.2">
      <c r="B65" s="37" t="s">
        <v>314</v>
      </c>
      <c r="C65" s="279">
        <v>45112.333333333328</v>
      </c>
      <c r="D65" s="279">
        <v>45111.958333333328</v>
      </c>
      <c r="E65" s="279">
        <v>45111.958333333328</v>
      </c>
      <c r="F65" t="s">
        <v>26</v>
      </c>
      <c r="R65" s="21" t="s">
        <v>481</v>
      </c>
      <c r="S65" s="21" t="s">
        <v>198</v>
      </c>
      <c r="T65" s="21" t="s">
        <v>392</v>
      </c>
      <c r="U65" s="21" t="s">
        <v>147</v>
      </c>
      <c r="V65" s="21">
        <v>45112.333333333328</v>
      </c>
      <c r="W65" s="21">
        <v>45141.553368055553</v>
      </c>
      <c r="X65" s="21" t="s">
        <v>444</v>
      </c>
      <c r="Y65" s="21" t="s">
        <v>392</v>
      </c>
      <c r="AC65" s="21">
        <v>15</v>
      </c>
      <c r="AL65" s="21">
        <v>61.3</v>
      </c>
      <c r="AM65" s="21">
        <v>2.8</v>
      </c>
    </row>
    <row r="66" spans="2:39" x14ac:dyDescent="0.2">
      <c r="B66" s="37" t="s">
        <v>518</v>
      </c>
      <c r="C66" s="279">
        <v>45119.333333333328</v>
      </c>
      <c r="D66" s="279">
        <v>45118.958333333328</v>
      </c>
      <c r="F66" t="s">
        <v>26</v>
      </c>
      <c r="R66" t="s">
        <v>481</v>
      </c>
      <c r="S66" t="s">
        <v>67</v>
      </c>
      <c r="T66" t="s">
        <v>392</v>
      </c>
      <c r="U66" t="s">
        <v>147</v>
      </c>
      <c r="V66">
        <v>45119.333333333328</v>
      </c>
      <c r="W66">
        <v>45125.304305555554</v>
      </c>
      <c r="X66" t="s">
        <v>132</v>
      </c>
      <c r="Y66" t="s">
        <v>392</v>
      </c>
      <c r="AC66">
        <v>145</v>
      </c>
      <c r="AL66">
        <v>49.6</v>
      </c>
      <c r="AM66">
        <v>4.9000000000000004</v>
      </c>
    </row>
    <row r="67" spans="2:39" x14ac:dyDescent="0.2">
      <c r="B67" s="37" t="s">
        <v>220</v>
      </c>
      <c r="C67" s="279">
        <v>45126.333333333328</v>
      </c>
      <c r="D67" s="279">
        <v>45125.958333333328</v>
      </c>
      <c r="E67" s="279">
        <v>45125.958333333328</v>
      </c>
      <c r="F67" t="s">
        <v>26</v>
      </c>
      <c r="R67" s="21" t="s">
        <v>481</v>
      </c>
      <c r="S67" s="21" t="s">
        <v>130</v>
      </c>
      <c r="T67" s="21" t="s">
        <v>392</v>
      </c>
      <c r="U67" s="21" t="s">
        <v>147</v>
      </c>
      <c r="V67" s="21">
        <v>45126.333333333328</v>
      </c>
      <c r="W67" s="21">
        <v>45141.553368055553</v>
      </c>
      <c r="X67" s="21" t="s">
        <v>333</v>
      </c>
      <c r="Y67" s="21" t="s">
        <v>392</v>
      </c>
      <c r="Z67" s="21">
        <v>31.9</v>
      </c>
      <c r="AA67" s="21">
        <v>8</v>
      </c>
      <c r="AB67" s="21" t="s">
        <v>80</v>
      </c>
      <c r="AC67" s="21">
        <v>55</v>
      </c>
      <c r="AD67" s="21">
        <v>5.97</v>
      </c>
      <c r="AE67" s="21">
        <v>0.46</v>
      </c>
      <c r="AF67" s="21" t="s">
        <v>261</v>
      </c>
      <c r="AG67" s="21">
        <v>6.43</v>
      </c>
      <c r="AH67" s="21">
        <v>33.200000000000003</v>
      </c>
      <c r="AI67" s="21">
        <v>39.6</v>
      </c>
      <c r="AJ67" s="21">
        <v>3.07</v>
      </c>
      <c r="AK67" s="21">
        <v>14</v>
      </c>
      <c r="AL67" s="21">
        <v>52.5</v>
      </c>
      <c r="AM67" s="21">
        <v>4.4000000000000004</v>
      </c>
    </row>
    <row r="68" spans="2:39" x14ac:dyDescent="0.2">
      <c r="B68" s="37" t="s">
        <v>420</v>
      </c>
      <c r="C68" s="279">
        <v>45133.333333333328</v>
      </c>
      <c r="D68" s="279">
        <v>45132.958333333328</v>
      </c>
      <c r="F68" t="s">
        <v>26</v>
      </c>
      <c r="R68" t="s">
        <v>481</v>
      </c>
      <c r="S68" t="s">
        <v>495</v>
      </c>
      <c r="T68" t="s">
        <v>392</v>
      </c>
      <c r="U68" t="s">
        <v>147</v>
      </c>
      <c r="V68">
        <v>45133.333333333328</v>
      </c>
      <c r="W68" s="21">
        <v>45141.590856481482</v>
      </c>
      <c r="X68" t="s">
        <v>257</v>
      </c>
      <c r="Y68" t="s">
        <v>453</v>
      </c>
      <c r="AC68">
        <v>105</v>
      </c>
      <c r="AL68">
        <v>58.7</v>
      </c>
      <c r="AM68">
        <v>2.9</v>
      </c>
    </row>
    <row r="69" spans="2:39" x14ac:dyDescent="0.2">
      <c r="B69" s="37" t="s">
        <v>519</v>
      </c>
      <c r="C69" s="279">
        <v>45140.333333333328</v>
      </c>
      <c r="D69" s="279">
        <v>45139.958333333328</v>
      </c>
      <c r="F69" t="s">
        <v>26</v>
      </c>
      <c r="R69" t="s">
        <v>481</v>
      </c>
      <c r="S69" t="s">
        <v>129</v>
      </c>
      <c r="T69" t="s">
        <v>392</v>
      </c>
      <c r="U69" t="s">
        <v>147</v>
      </c>
      <c r="V69">
        <v>45140.333333333328</v>
      </c>
      <c r="W69">
        <v>45147.319108796291</v>
      </c>
      <c r="X69" t="s">
        <v>444</v>
      </c>
      <c r="Y69" t="s">
        <v>392</v>
      </c>
      <c r="AC69">
        <v>30</v>
      </c>
      <c r="AL69">
        <v>55.7</v>
      </c>
      <c r="AM69">
        <v>4.5999999999999996</v>
      </c>
    </row>
    <row r="70" spans="2:39" x14ac:dyDescent="0.2">
      <c r="B70" s="37" t="s">
        <v>77</v>
      </c>
      <c r="C70" s="279">
        <v>45147.25</v>
      </c>
      <c r="D70" s="279">
        <v>45146.958333333328</v>
      </c>
      <c r="E70" s="279">
        <v>45146.958333333328</v>
      </c>
      <c r="F70" t="s">
        <v>26</v>
      </c>
      <c r="R70" s="21" t="s">
        <v>481</v>
      </c>
      <c r="S70" s="21" t="s">
        <v>214</v>
      </c>
      <c r="T70" s="21" t="s">
        <v>392</v>
      </c>
      <c r="U70" s="21" t="s">
        <v>147</v>
      </c>
      <c r="V70" s="21">
        <v>45147.25</v>
      </c>
      <c r="W70" s="21">
        <v>45183.334652777776</v>
      </c>
      <c r="X70" s="21" t="s">
        <v>132</v>
      </c>
      <c r="Y70" s="21" t="s">
        <v>392</v>
      </c>
      <c r="AC70" s="21">
        <v>112</v>
      </c>
      <c r="AL70" s="21">
        <v>54.4</v>
      </c>
      <c r="AM70" s="21">
        <v>7.3</v>
      </c>
    </row>
    <row r="71" spans="2:39" x14ac:dyDescent="0.2">
      <c r="B71" s="37" t="s">
        <v>460</v>
      </c>
      <c r="C71" s="279">
        <v>45154.333333333328</v>
      </c>
      <c r="D71" s="279">
        <v>45153.958333333328</v>
      </c>
      <c r="F71" t="s">
        <v>26</v>
      </c>
      <c r="R71" t="s">
        <v>481</v>
      </c>
      <c r="S71" t="s">
        <v>110</v>
      </c>
      <c r="T71" t="s">
        <v>392</v>
      </c>
      <c r="U71" t="s">
        <v>147</v>
      </c>
      <c r="V71">
        <v>45154.333333333328</v>
      </c>
      <c r="W71">
        <v>45162.595844907402</v>
      </c>
      <c r="X71" t="s">
        <v>333</v>
      </c>
      <c r="Y71" t="s">
        <v>392</v>
      </c>
      <c r="Z71">
        <v>37.799999999999997</v>
      </c>
      <c r="AA71">
        <v>17</v>
      </c>
      <c r="AB71" t="s">
        <v>80</v>
      </c>
      <c r="AC71">
        <v>145</v>
      </c>
      <c r="AD71" t="s">
        <v>409</v>
      </c>
      <c r="AE71">
        <v>0.3</v>
      </c>
      <c r="AF71" t="s">
        <v>261</v>
      </c>
      <c r="AG71">
        <v>0.26</v>
      </c>
      <c r="AH71">
        <v>45.8</v>
      </c>
      <c r="AI71">
        <v>46.1</v>
      </c>
      <c r="AJ71">
        <v>2.65</v>
      </c>
      <c r="AK71">
        <v>13</v>
      </c>
      <c r="AL71">
        <v>43.5</v>
      </c>
      <c r="AM71">
        <v>4.7</v>
      </c>
    </row>
    <row r="72" spans="2:39" x14ac:dyDescent="0.2">
      <c r="B72" s="37" t="s">
        <v>496</v>
      </c>
      <c r="C72" s="279">
        <v>45161.413194444445</v>
      </c>
      <c r="D72" s="279">
        <v>45160.958333333328</v>
      </c>
      <c r="F72" t="s">
        <v>26</v>
      </c>
      <c r="R72" t="s">
        <v>481</v>
      </c>
      <c r="S72" t="s">
        <v>465</v>
      </c>
      <c r="T72" t="s">
        <v>392</v>
      </c>
      <c r="U72" t="s">
        <v>147</v>
      </c>
      <c r="V72">
        <v>45161.413194444445</v>
      </c>
      <c r="W72" s="21">
        <v>45176.267569444441</v>
      </c>
      <c r="X72" t="s">
        <v>55</v>
      </c>
      <c r="Y72" t="s">
        <v>392</v>
      </c>
      <c r="AC72">
        <v>20</v>
      </c>
      <c r="AL72">
        <v>54</v>
      </c>
      <c r="AM72">
        <v>3.1</v>
      </c>
    </row>
    <row r="73" spans="2:39" x14ac:dyDescent="0.2">
      <c r="B73" s="37" t="s">
        <v>520</v>
      </c>
      <c r="C73" s="279">
        <v>45168.333333333328</v>
      </c>
      <c r="D73" s="279">
        <v>45167.958333333328</v>
      </c>
      <c r="F73" t="s">
        <v>26</v>
      </c>
      <c r="R73" t="s">
        <v>481</v>
      </c>
      <c r="S73" t="s">
        <v>516</v>
      </c>
      <c r="T73" t="s">
        <v>392</v>
      </c>
      <c r="U73" t="s">
        <v>147</v>
      </c>
      <c r="V73">
        <v>45168.333333333328</v>
      </c>
      <c r="W73">
        <v>45176.277881944443</v>
      </c>
      <c r="X73" t="s">
        <v>444</v>
      </c>
      <c r="Y73" t="s">
        <v>392</v>
      </c>
      <c r="AC73">
        <v>55</v>
      </c>
      <c r="AL73">
        <v>56.2</v>
      </c>
      <c r="AM73">
        <v>3.5</v>
      </c>
    </row>
    <row r="74" spans="2:39" x14ac:dyDescent="0.2">
      <c r="B74" s="37" t="s">
        <v>94</v>
      </c>
      <c r="C74" s="279">
        <v>45175.416666666664</v>
      </c>
      <c r="D74" s="279">
        <v>45174.958333333328</v>
      </c>
      <c r="F74" t="s">
        <v>26</v>
      </c>
      <c r="R74" t="s">
        <v>481</v>
      </c>
      <c r="S74" t="s">
        <v>258</v>
      </c>
      <c r="T74" t="s">
        <v>392</v>
      </c>
      <c r="U74" t="s">
        <v>147</v>
      </c>
      <c r="V74">
        <v>45175.416666666664</v>
      </c>
      <c r="W74">
        <v>45184.511076388888</v>
      </c>
      <c r="X74" t="s">
        <v>132</v>
      </c>
      <c r="Y74" t="s">
        <v>392</v>
      </c>
      <c r="AC74">
        <v>30</v>
      </c>
      <c r="AL74">
        <v>47.9</v>
      </c>
      <c r="AM74">
        <v>4.9000000000000004</v>
      </c>
    </row>
    <row r="75" spans="2:39" x14ac:dyDescent="0.2">
      <c r="B75" s="37" t="s">
        <v>368</v>
      </c>
      <c r="C75" s="279">
        <v>45182.333333333328</v>
      </c>
      <c r="D75" s="279">
        <v>45181.958333333328</v>
      </c>
      <c r="F75" t="s">
        <v>26</v>
      </c>
      <c r="R75" t="s">
        <v>481</v>
      </c>
      <c r="S75" t="s">
        <v>35</v>
      </c>
      <c r="T75" t="s">
        <v>392</v>
      </c>
      <c r="U75" t="s">
        <v>147</v>
      </c>
      <c r="V75">
        <v>45182.333333333328</v>
      </c>
      <c r="W75">
        <v>45189.476863425924</v>
      </c>
      <c r="X75" t="s">
        <v>333</v>
      </c>
      <c r="Y75" t="s">
        <v>392</v>
      </c>
      <c r="Z75">
        <v>29.1</v>
      </c>
      <c r="AA75">
        <v>7</v>
      </c>
      <c r="AB75" t="s">
        <v>80</v>
      </c>
      <c r="AC75">
        <v>150</v>
      </c>
      <c r="AD75">
        <v>6.02</v>
      </c>
      <c r="AE75">
        <v>0.39</v>
      </c>
      <c r="AF75" t="s">
        <v>261</v>
      </c>
      <c r="AG75">
        <v>6.41</v>
      </c>
      <c r="AH75">
        <v>30.3</v>
      </c>
      <c r="AI75">
        <v>36.700000000000003</v>
      </c>
      <c r="AJ75">
        <v>2.61</v>
      </c>
      <c r="AK75">
        <v>7</v>
      </c>
      <c r="AL75">
        <v>58</v>
      </c>
      <c r="AM75">
        <v>3</v>
      </c>
    </row>
    <row r="76" spans="2:39" x14ac:dyDescent="0.2">
      <c r="B76" s="37" t="s">
        <v>521</v>
      </c>
      <c r="C76" s="279">
        <v>45189.413194444445</v>
      </c>
      <c r="D76" s="279">
        <v>45188.958333333328</v>
      </c>
      <c r="F76" t="s">
        <v>26</v>
      </c>
      <c r="R76" t="s">
        <v>481</v>
      </c>
      <c r="S76" t="s">
        <v>433</v>
      </c>
      <c r="T76" t="s">
        <v>392</v>
      </c>
      <c r="U76" t="s">
        <v>147</v>
      </c>
      <c r="V76">
        <v>45189.413194444445</v>
      </c>
      <c r="W76">
        <v>45203.443773148145</v>
      </c>
      <c r="X76" t="s">
        <v>257</v>
      </c>
      <c r="Y76" t="s">
        <v>392</v>
      </c>
      <c r="AC76">
        <v>68</v>
      </c>
      <c r="AL76">
        <v>57.5</v>
      </c>
      <c r="AM76">
        <v>3.6</v>
      </c>
    </row>
    <row r="77" spans="2:39" x14ac:dyDescent="0.2">
      <c r="B77" s="37" t="s">
        <v>95</v>
      </c>
      <c r="C77" s="279">
        <v>45196.333333333328</v>
      </c>
      <c r="D77" s="279">
        <v>45195.958333333328</v>
      </c>
      <c r="F77" t="s">
        <v>26</v>
      </c>
      <c r="R77" t="s">
        <v>481</v>
      </c>
      <c r="S77" t="s">
        <v>138</v>
      </c>
      <c r="T77" t="s">
        <v>392</v>
      </c>
      <c r="U77" t="s">
        <v>147</v>
      </c>
      <c r="V77">
        <v>45196.333333333328</v>
      </c>
      <c r="W77">
        <v>45204.503449074073</v>
      </c>
      <c r="X77" t="s">
        <v>444</v>
      </c>
      <c r="Y77" t="s">
        <v>392</v>
      </c>
      <c r="AC77">
        <v>70</v>
      </c>
      <c r="AL77">
        <v>52.6</v>
      </c>
      <c r="AM77">
        <v>4.3</v>
      </c>
    </row>
    <row r="78" spans="2:39" x14ac:dyDescent="0.2">
      <c r="B78" s="37" t="s">
        <v>522</v>
      </c>
      <c r="C78" s="279">
        <v>45203.458333333328</v>
      </c>
      <c r="D78" s="279">
        <v>45203</v>
      </c>
      <c r="F78" t="s">
        <v>26</v>
      </c>
      <c r="R78" t="s">
        <v>481</v>
      </c>
      <c r="S78" t="s">
        <v>325</v>
      </c>
      <c r="T78" t="s">
        <v>392</v>
      </c>
      <c r="U78" t="s">
        <v>147</v>
      </c>
      <c r="V78">
        <v>45203.458333333328</v>
      </c>
      <c r="W78">
        <v>45210.48133101852</v>
      </c>
      <c r="X78" t="s">
        <v>132</v>
      </c>
      <c r="Y78" t="s">
        <v>392</v>
      </c>
      <c r="AC78">
        <v>208</v>
      </c>
      <c r="AL78">
        <v>53.4</v>
      </c>
      <c r="AM78">
        <v>3.6</v>
      </c>
    </row>
    <row r="79" spans="2:39" x14ac:dyDescent="0.2">
      <c r="B79" s="37" t="s">
        <v>319</v>
      </c>
      <c r="C79" s="279">
        <v>45210.375</v>
      </c>
      <c r="D79" s="279">
        <v>45210</v>
      </c>
      <c r="F79" t="s">
        <v>26</v>
      </c>
      <c r="R79" t="s">
        <v>481</v>
      </c>
      <c r="S79" t="s">
        <v>513</v>
      </c>
      <c r="T79" t="s">
        <v>392</v>
      </c>
      <c r="U79" t="s">
        <v>147</v>
      </c>
      <c r="V79">
        <v>45210.375</v>
      </c>
      <c r="W79">
        <v>45218.516273148147</v>
      </c>
      <c r="X79" t="s">
        <v>333</v>
      </c>
      <c r="Y79" t="s">
        <v>392</v>
      </c>
      <c r="Z79">
        <v>29.6</v>
      </c>
      <c r="AA79">
        <v>7</v>
      </c>
      <c r="AB79" t="s">
        <v>80</v>
      </c>
      <c r="AC79">
        <v>55</v>
      </c>
      <c r="AD79">
        <v>6.87</v>
      </c>
      <c r="AE79">
        <v>0.2</v>
      </c>
      <c r="AF79">
        <v>2</v>
      </c>
      <c r="AG79">
        <v>7.07</v>
      </c>
      <c r="AH79">
        <v>33.5</v>
      </c>
      <c r="AI79">
        <v>40.6</v>
      </c>
      <c r="AJ79">
        <v>3.28</v>
      </c>
      <c r="AK79">
        <v>12</v>
      </c>
      <c r="AL79">
        <v>52.3</v>
      </c>
      <c r="AM79">
        <v>4.4000000000000004</v>
      </c>
    </row>
    <row r="80" spans="2:39" x14ac:dyDescent="0.2">
      <c r="B80" s="37" t="s">
        <v>312</v>
      </c>
      <c r="C80" s="279">
        <v>45217.454861111109</v>
      </c>
      <c r="D80" s="279">
        <v>45217</v>
      </c>
      <c r="F80" t="s">
        <v>26</v>
      </c>
      <c r="R80" t="s">
        <v>481</v>
      </c>
      <c r="S80" t="s">
        <v>295</v>
      </c>
      <c r="T80" t="s">
        <v>392</v>
      </c>
      <c r="U80" t="s">
        <v>147</v>
      </c>
      <c r="V80">
        <v>45217.454861111109</v>
      </c>
      <c r="W80">
        <v>45229.460787037038</v>
      </c>
      <c r="X80" t="s">
        <v>257</v>
      </c>
      <c r="Y80" t="s">
        <v>392</v>
      </c>
      <c r="AC80">
        <v>10</v>
      </c>
      <c r="AL80">
        <v>53.8</v>
      </c>
      <c r="AM80">
        <v>3.5</v>
      </c>
    </row>
    <row r="81" spans="2:39" x14ac:dyDescent="0.2">
      <c r="B81" s="37" t="s">
        <v>523</v>
      </c>
      <c r="C81" s="279">
        <v>45224</v>
      </c>
      <c r="D81" s="279">
        <v>45224</v>
      </c>
      <c r="F81" t="s">
        <v>26</v>
      </c>
      <c r="R81" t="s">
        <v>481</v>
      </c>
      <c r="S81" t="s">
        <v>43</v>
      </c>
      <c r="T81" t="s">
        <v>392</v>
      </c>
      <c r="U81" t="s">
        <v>147</v>
      </c>
      <c r="V81">
        <v>45224</v>
      </c>
      <c r="W81">
        <v>45236.340543981481</v>
      </c>
      <c r="X81" t="s">
        <v>444</v>
      </c>
      <c r="Y81" t="s">
        <v>392</v>
      </c>
      <c r="AC81">
        <v>45</v>
      </c>
      <c r="AL81">
        <v>53.3</v>
      </c>
      <c r="AM81">
        <v>4.5999999999999996</v>
      </c>
    </row>
    <row r="82" spans="2:39" x14ac:dyDescent="0.2">
      <c r="B82" s="37" t="s">
        <v>352</v>
      </c>
      <c r="C82" s="279">
        <v>45231.375</v>
      </c>
      <c r="D82" s="279">
        <v>45231</v>
      </c>
      <c r="F82" t="s">
        <v>26</v>
      </c>
      <c r="R82" t="s">
        <v>481</v>
      </c>
      <c r="S82" t="s">
        <v>78</v>
      </c>
      <c r="T82" t="s">
        <v>392</v>
      </c>
      <c r="U82" t="s">
        <v>147</v>
      </c>
      <c r="V82">
        <v>45231.375</v>
      </c>
      <c r="W82">
        <v>45237.454606481479</v>
      </c>
      <c r="X82" t="s">
        <v>132</v>
      </c>
      <c r="Y82" t="s">
        <v>392</v>
      </c>
      <c r="AC82">
        <v>42</v>
      </c>
      <c r="AL82">
        <v>61.3</v>
      </c>
      <c r="AM82">
        <v>2.4</v>
      </c>
    </row>
    <row r="83" spans="2:39" x14ac:dyDescent="0.2">
      <c r="B83" s="37" t="s">
        <v>304</v>
      </c>
      <c r="C83" s="279">
        <v>45238</v>
      </c>
      <c r="D83" s="279">
        <v>45238</v>
      </c>
      <c r="F83" t="s">
        <v>26</v>
      </c>
      <c r="R83" t="s">
        <v>481</v>
      </c>
      <c r="S83" t="s">
        <v>507</v>
      </c>
      <c r="T83" t="s">
        <v>392</v>
      </c>
      <c r="U83" t="s">
        <v>147</v>
      </c>
      <c r="V83">
        <v>45238</v>
      </c>
      <c r="W83">
        <v>45251.356238425928</v>
      </c>
      <c r="X83" t="s">
        <v>333</v>
      </c>
      <c r="Y83" t="s">
        <v>392</v>
      </c>
      <c r="Z83">
        <v>9.9600000000000009</v>
      </c>
      <c r="AA83">
        <v>2</v>
      </c>
      <c r="AB83" t="s">
        <v>80</v>
      </c>
      <c r="AC83">
        <v>8</v>
      </c>
      <c r="AD83">
        <v>10.3</v>
      </c>
      <c r="AE83">
        <v>0.4</v>
      </c>
      <c r="AF83" t="s">
        <v>261</v>
      </c>
      <c r="AG83">
        <v>10.7</v>
      </c>
      <c r="AH83">
        <v>11.8</v>
      </c>
      <c r="AI83">
        <v>22.5</v>
      </c>
      <c r="AJ83">
        <v>0.13</v>
      </c>
      <c r="AK83">
        <v>5</v>
      </c>
      <c r="AL83">
        <v>77.8</v>
      </c>
      <c r="AM83">
        <v>2.1</v>
      </c>
    </row>
    <row r="84" spans="2:39" x14ac:dyDescent="0.2">
      <c r="B84" s="37" t="s">
        <v>524</v>
      </c>
      <c r="C84" s="279">
        <v>45245</v>
      </c>
      <c r="D84" s="279">
        <v>45245</v>
      </c>
      <c r="F84" t="s">
        <v>26</v>
      </c>
      <c r="R84" t="s">
        <v>481</v>
      </c>
      <c r="S84" t="s">
        <v>413</v>
      </c>
      <c r="T84" t="s">
        <v>392</v>
      </c>
      <c r="U84" t="s">
        <v>147</v>
      </c>
      <c r="V84">
        <v>45245</v>
      </c>
      <c r="W84">
        <v>45254.641412037032</v>
      </c>
      <c r="X84" t="s">
        <v>257</v>
      </c>
      <c r="Y84" t="s">
        <v>392</v>
      </c>
      <c r="AC84" t="s">
        <v>466</v>
      </c>
      <c r="AL84">
        <v>61.4</v>
      </c>
      <c r="AM84">
        <v>2.4</v>
      </c>
    </row>
    <row r="85" spans="2:39" x14ac:dyDescent="0.2">
      <c r="B85" s="37" t="s">
        <v>425</v>
      </c>
      <c r="C85" s="279">
        <v>45252</v>
      </c>
      <c r="D85" s="279">
        <v>45252</v>
      </c>
      <c r="F85" t="s">
        <v>26</v>
      </c>
      <c r="R85" t="s">
        <v>481</v>
      </c>
      <c r="S85" t="s">
        <v>514</v>
      </c>
      <c r="T85" t="s">
        <v>392</v>
      </c>
      <c r="U85" t="s">
        <v>147</v>
      </c>
      <c r="V85">
        <v>45252</v>
      </c>
      <c r="W85">
        <v>45259.495173611111</v>
      </c>
      <c r="X85" t="s">
        <v>444</v>
      </c>
      <c r="Y85" t="s">
        <v>392</v>
      </c>
      <c r="AC85">
        <v>10</v>
      </c>
      <c r="AL85">
        <v>64.3</v>
      </c>
      <c r="AM85">
        <v>2.2000000000000002</v>
      </c>
    </row>
    <row r="86" spans="2:39" x14ac:dyDescent="0.2">
      <c r="B86" s="37" t="s">
        <v>525</v>
      </c>
      <c r="C86" s="279">
        <v>45259</v>
      </c>
      <c r="D86" s="279">
        <v>45259</v>
      </c>
      <c r="F86" t="s">
        <v>26</v>
      </c>
      <c r="R86" t="s">
        <v>481</v>
      </c>
      <c r="S86" t="s">
        <v>210</v>
      </c>
      <c r="T86" t="s">
        <v>392</v>
      </c>
      <c r="U86" t="s">
        <v>147</v>
      </c>
      <c r="V86">
        <v>45259</v>
      </c>
      <c r="W86">
        <v>45264.484965277778</v>
      </c>
      <c r="X86" t="s">
        <v>132</v>
      </c>
      <c r="Y86" t="s">
        <v>392</v>
      </c>
      <c r="AC86">
        <v>30</v>
      </c>
      <c r="AL86">
        <v>61.4</v>
      </c>
      <c r="AM86">
        <v>3.1</v>
      </c>
    </row>
    <row r="87" spans="2:39" x14ac:dyDescent="0.2">
      <c r="B87" s="37" t="s">
        <v>439</v>
      </c>
      <c r="C87" s="279">
        <v>45266</v>
      </c>
      <c r="D87" s="279">
        <v>45266</v>
      </c>
      <c r="F87" t="s">
        <v>26</v>
      </c>
      <c r="R87" t="s">
        <v>481</v>
      </c>
      <c r="S87" t="s">
        <v>52</v>
      </c>
      <c r="T87" t="s">
        <v>392</v>
      </c>
      <c r="U87" t="s">
        <v>147</v>
      </c>
      <c r="V87">
        <v>45266</v>
      </c>
      <c r="W87">
        <v>45275.657048611109</v>
      </c>
      <c r="X87" t="s">
        <v>333</v>
      </c>
      <c r="Y87" t="s">
        <v>392</v>
      </c>
    </row>
    <row r="88" spans="2:39" x14ac:dyDescent="0.2">
      <c r="B88" s="37" t="s">
        <v>468</v>
      </c>
      <c r="C88" s="279">
        <v>45273</v>
      </c>
      <c r="D88" s="279">
        <v>45273</v>
      </c>
      <c r="F88" t="s">
        <v>26</v>
      </c>
      <c r="R88" t="s">
        <v>481</v>
      </c>
      <c r="S88" t="s">
        <v>125</v>
      </c>
      <c r="T88" t="s">
        <v>392</v>
      </c>
      <c r="U88" t="s">
        <v>147</v>
      </c>
      <c r="V88">
        <v>45273</v>
      </c>
      <c r="W88">
        <v>45281.406782407408</v>
      </c>
      <c r="X88" t="s">
        <v>55</v>
      </c>
      <c r="Y88" t="s">
        <v>392</v>
      </c>
      <c r="AC88">
        <v>18</v>
      </c>
      <c r="AL88">
        <v>61.9</v>
      </c>
      <c r="AM88">
        <v>1.7</v>
      </c>
    </row>
  </sheetData>
  <hyperlinks>
    <hyperlink ref="B37" r:id="rId1" tooltip="View/edit batch" xr:uid="{00000000-0004-0000-0200-000000000000}"/>
    <hyperlink ref="B38" r:id="rId2" tooltip="View/edit batch" xr:uid="{00000000-0004-0000-0200-000001000000}"/>
    <hyperlink ref="B39" r:id="rId3" tooltip="View/edit batch" xr:uid="{00000000-0004-0000-0200-000002000000}"/>
    <hyperlink ref="B40" r:id="rId4" tooltip="View/edit batch" xr:uid="{00000000-0004-0000-0200-000003000000}"/>
    <hyperlink ref="B41" r:id="rId5" tooltip="View/edit batch" xr:uid="{00000000-0004-0000-0200-000004000000}"/>
    <hyperlink ref="B42" r:id="rId6" tooltip="View/edit batch" xr:uid="{00000000-0004-0000-0200-000005000000}"/>
    <hyperlink ref="B43" r:id="rId7" tooltip="View/edit batch" xr:uid="{00000000-0004-0000-0200-000006000000}"/>
    <hyperlink ref="B44" r:id="rId8" tooltip="View/edit batch" xr:uid="{00000000-0004-0000-0200-000007000000}"/>
    <hyperlink ref="B45" r:id="rId9" tooltip="View/edit batch" xr:uid="{00000000-0004-0000-0200-000008000000}"/>
    <hyperlink ref="B46" r:id="rId10" tooltip="View/edit batch" xr:uid="{00000000-0004-0000-0200-000009000000}"/>
    <hyperlink ref="B47" r:id="rId11" tooltip="View/edit batch" xr:uid="{00000000-0004-0000-0200-00000A000000}"/>
    <hyperlink ref="B48" r:id="rId12" tooltip="View/edit batch" xr:uid="{00000000-0004-0000-0200-00000B000000}"/>
    <hyperlink ref="B49" r:id="rId13" tooltip="View/edit batch" xr:uid="{00000000-0004-0000-0200-00000C000000}"/>
    <hyperlink ref="B50" r:id="rId14" tooltip="View/edit batch" xr:uid="{00000000-0004-0000-0200-00000D000000}"/>
    <hyperlink ref="B51" r:id="rId15" tooltip="View/edit batch" xr:uid="{00000000-0004-0000-0200-00000E000000}"/>
    <hyperlink ref="B52" r:id="rId16" tooltip="View/edit batch" xr:uid="{00000000-0004-0000-0200-00000F000000}"/>
    <hyperlink ref="B53" r:id="rId17" tooltip="View/edit batch" xr:uid="{00000000-0004-0000-0200-000010000000}"/>
    <hyperlink ref="B54" r:id="rId18" tooltip="View/edit batch" xr:uid="{00000000-0004-0000-0200-000011000000}"/>
    <hyperlink ref="B55" r:id="rId19" tooltip="View/edit batch" xr:uid="{00000000-0004-0000-0200-000012000000}"/>
    <hyperlink ref="B56" r:id="rId20" tooltip="View/edit batch" xr:uid="{00000000-0004-0000-0200-000013000000}"/>
    <hyperlink ref="B57" r:id="rId21" tooltip="View/edit batch" xr:uid="{00000000-0004-0000-0200-000014000000}"/>
    <hyperlink ref="B58" r:id="rId22" tooltip="View/edit batch" xr:uid="{00000000-0004-0000-0200-000015000000}"/>
    <hyperlink ref="B59" r:id="rId23" tooltip="View/edit batch" xr:uid="{00000000-0004-0000-0200-000016000000}"/>
    <hyperlink ref="B60" r:id="rId24" tooltip="View/edit batch" xr:uid="{00000000-0004-0000-0200-000017000000}"/>
    <hyperlink ref="B61" r:id="rId25" tooltip="View/edit batch" xr:uid="{00000000-0004-0000-0200-000018000000}"/>
    <hyperlink ref="B62" r:id="rId26" tooltip="View/edit batch" xr:uid="{00000000-0004-0000-0200-000019000000}"/>
    <hyperlink ref="B63" r:id="rId27" tooltip="View/edit batch" xr:uid="{00000000-0004-0000-0200-00001A000000}"/>
    <hyperlink ref="B64" r:id="rId28" tooltip="View/edit batch" xr:uid="{00000000-0004-0000-0200-00001B000000}"/>
    <hyperlink ref="B65" r:id="rId29" tooltip="View/edit batch" xr:uid="{00000000-0004-0000-0200-00001C000000}"/>
    <hyperlink ref="B66" r:id="rId30" tooltip="View/edit batch" xr:uid="{00000000-0004-0000-0200-00001D000000}"/>
    <hyperlink ref="B67" r:id="rId31" tooltip="View/edit batch" xr:uid="{00000000-0004-0000-0200-00001E000000}"/>
    <hyperlink ref="B68" r:id="rId32" tooltip="View/edit batch" xr:uid="{00000000-0004-0000-0200-00001F000000}"/>
    <hyperlink ref="B69" r:id="rId33" tooltip="View/edit batch" xr:uid="{00000000-0004-0000-0200-000020000000}"/>
    <hyperlink ref="B70" r:id="rId34" tooltip="View/edit batch" xr:uid="{00000000-0004-0000-0200-000021000000}"/>
    <hyperlink ref="B71" r:id="rId35" tooltip="View/edit batch" xr:uid="{00000000-0004-0000-0200-000022000000}"/>
    <hyperlink ref="B72" r:id="rId36" tooltip="View/edit batch" xr:uid="{00000000-0004-0000-0200-000023000000}"/>
    <hyperlink ref="B73" r:id="rId37" tooltip="View/edit batch" xr:uid="{00000000-0004-0000-0200-000024000000}"/>
    <hyperlink ref="B74" r:id="rId38" tooltip="View/edit batch" xr:uid="{00000000-0004-0000-0200-000025000000}"/>
    <hyperlink ref="B75" r:id="rId39" tooltip="View/edit batch" xr:uid="{00000000-0004-0000-0200-000026000000}"/>
    <hyperlink ref="B76" r:id="rId40" tooltip="View/edit batch" xr:uid="{00000000-0004-0000-0200-000027000000}"/>
    <hyperlink ref="B77" r:id="rId41" tooltip="View/edit batch" xr:uid="{00000000-0004-0000-0200-000028000000}"/>
    <hyperlink ref="B78" r:id="rId42" tooltip="View/edit batch" xr:uid="{00000000-0004-0000-0200-000029000000}"/>
    <hyperlink ref="B79" r:id="rId43" tooltip="View/edit batch" xr:uid="{00000000-0004-0000-0200-00002A000000}"/>
    <hyperlink ref="B80" r:id="rId44" tooltip="View/edit batch" xr:uid="{00000000-0004-0000-0200-00002B000000}"/>
    <hyperlink ref="B81" r:id="rId45" tooltip="View/edit batch" xr:uid="{00000000-0004-0000-0200-00002C000000}"/>
    <hyperlink ref="B82" r:id="rId46" tooltip="View/edit batch" xr:uid="{00000000-0004-0000-0200-00002D000000}"/>
    <hyperlink ref="B83" r:id="rId47" tooltip="View/edit batch" xr:uid="{00000000-0004-0000-0200-00002E000000}"/>
    <hyperlink ref="B84" r:id="rId48" tooltip="View/edit batch" xr:uid="{00000000-0004-0000-0200-00002F000000}"/>
    <hyperlink ref="B85" r:id="rId49" tooltip="View/edit batch" xr:uid="{00000000-0004-0000-0200-000030000000}"/>
    <hyperlink ref="B86" r:id="rId50" tooltip="View/edit batch" xr:uid="{00000000-0004-0000-0200-000031000000}"/>
    <hyperlink ref="B87" r:id="rId51" tooltip="View/edit batch" xr:uid="{00000000-0004-0000-0200-000032000000}"/>
    <hyperlink ref="B88" r:id="rId52" tooltip="View/edit batch" xr:uid="{00000000-0004-0000-0200-000033000000}"/>
  </hyperlinks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U83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5" width="18.140625" style="279" customWidth="1"/>
    <col min="6" max="6" width="15.28515625" customWidth="1"/>
    <col min="7" max="16" width="0" hidden="1" customWidth="1"/>
    <col min="17" max="17" width="26.7109375" customWidth="1"/>
    <col min="18" max="18" width="54.85546875" customWidth="1"/>
    <col min="19" max="19" width="88.140625" customWidth="1"/>
    <col min="20" max="21" width="54.85546875" customWidth="1"/>
  </cols>
  <sheetData>
    <row r="1" spans="2:21" ht="12.75" customHeight="1" x14ac:dyDescent="0.2"/>
    <row r="2" spans="2:21" ht="12.75" customHeight="1" x14ac:dyDescent="0.2">
      <c r="B2" s="19" t="s">
        <v>492</v>
      </c>
    </row>
    <row r="3" spans="2:21" ht="12.75" customHeight="1" x14ac:dyDescent="0.2">
      <c r="B3" s="19" t="s">
        <v>289</v>
      </c>
      <c r="C3" s="279" t="s">
        <v>284</v>
      </c>
    </row>
    <row r="4" spans="2:21" ht="12.75" customHeight="1" x14ac:dyDescent="0.2">
      <c r="B4" s="19" t="s">
        <v>366</v>
      </c>
      <c r="C4" s="279" t="s">
        <v>245</v>
      </c>
    </row>
    <row r="5" spans="2:21" hidden="1" x14ac:dyDescent="0.2"/>
    <row r="6" spans="2:21" hidden="1" x14ac:dyDescent="0.2"/>
    <row r="7" spans="2:21" hidden="1" x14ac:dyDescent="0.2"/>
    <row r="8" spans="2:21" hidden="1" x14ac:dyDescent="0.2"/>
    <row r="9" spans="2:21" x14ac:dyDescent="0.2">
      <c r="Q9" s="20" t="s">
        <v>289</v>
      </c>
      <c r="R9" t="s">
        <v>284</v>
      </c>
      <c r="S9" t="s">
        <v>284</v>
      </c>
      <c r="T9" t="s">
        <v>284</v>
      </c>
      <c r="U9" t="s">
        <v>284</v>
      </c>
    </row>
    <row r="10" spans="2:21" x14ac:dyDescent="0.2">
      <c r="B10" s="21"/>
      <c r="C10" s="279" t="s">
        <v>211</v>
      </c>
      <c r="Q10" s="20" t="s">
        <v>322</v>
      </c>
      <c r="R10" t="s">
        <v>347</v>
      </c>
      <c r="S10" t="s">
        <v>347</v>
      </c>
      <c r="T10" t="s">
        <v>347</v>
      </c>
      <c r="U10" t="s">
        <v>347</v>
      </c>
    </row>
    <row r="11" spans="2:21" x14ac:dyDescent="0.2">
      <c r="B11" s="22"/>
      <c r="C11" s="279" t="s">
        <v>305</v>
      </c>
      <c r="Q11" s="20" t="s">
        <v>42</v>
      </c>
      <c r="R11" t="s">
        <v>373</v>
      </c>
      <c r="S11" t="s">
        <v>426</v>
      </c>
      <c r="T11" t="s">
        <v>254</v>
      </c>
      <c r="U11" t="s">
        <v>287</v>
      </c>
    </row>
    <row r="12" spans="2:21" x14ac:dyDescent="0.2">
      <c r="B12" s="23"/>
      <c r="C12" s="279" t="s">
        <v>336</v>
      </c>
      <c r="Q12" s="20" t="s">
        <v>265</v>
      </c>
    </row>
    <row r="13" spans="2:21" x14ac:dyDescent="0.2">
      <c r="Q13" s="20" t="s">
        <v>455</v>
      </c>
      <c r="R13" t="s">
        <v>25</v>
      </c>
      <c r="T13" t="s">
        <v>25</v>
      </c>
      <c r="U13" t="s">
        <v>25</v>
      </c>
    </row>
    <row r="14" spans="2:21" x14ac:dyDescent="0.2">
      <c r="B14" s="19" t="s">
        <v>158</v>
      </c>
      <c r="C14" s="279" t="s">
        <v>387</v>
      </c>
      <c r="Q14" s="20" t="s">
        <v>349</v>
      </c>
    </row>
    <row r="15" spans="2:21" x14ac:dyDescent="0.2">
      <c r="Q15" s="20" t="s">
        <v>183</v>
      </c>
    </row>
    <row r="16" spans="2:21" x14ac:dyDescent="0.2">
      <c r="Q16" s="20" t="s">
        <v>124</v>
      </c>
    </row>
    <row r="17" spans="17:21" x14ac:dyDescent="0.2">
      <c r="Q17" s="20" t="s">
        <v>243</v>
      </c>
    </row>
    <row r="18" spans="17:21" x14ac:dyDescent="0.2">
      <c r="Q18" s="20" t="s">
        <v>61</v>
      </c>
    </row>
    <row r="19" spans="17:21" x14ac:dyDescent="0.2">
      <c r="Q19" s="20" t="s">
        <v>174</v>
      </c>
    </row>
    <row r="20" spans="17:21" x14ac:dyDescent="0.2">
      <c r="Q20" s="20" t="s">
        <v>488</v>
      </c>
    </row>
    <row r="21" spans="17:21" x14ac:dyDescent="0.2">
      <c r="Q21" s="20" t="s">
        <v>208</v>
      </c>
    </row>
    <row r="22" spans="17:21" x14ac:dyDescent="0.2">
      <c r="Q22" s="20" t="s">
        <v>316</v>
      </c>
    </row>
    <row r="23" spans="17:21" x14ac:dyDescent="0.2">
      <c r="Q23" s="20" t="s">
        <v>103</v>
      </c>
    </row>
    <row r="24" spans="17:21" x14ac:dyDescent="0.2">
      <c r="Q24" s="20" t="s">
        <v>187</v>
      </c>
    </row>
    <row r="25" spans="17:21" x14ac:dyDescent="0.2">
      <c r="Q25" s="20" t="s">
        <v>315</v>
      </c>
    </row>
    <row r="26" spans="17:21" x14ac:dyDescent="0.2">
      <c r="Q26" s="20" t="s">
        <v>168</v>
      </c>
    </row>
    <row r="27" spans="17:21" x14ac:dyDescent="0.2">
      <c r="Q27" s="20" t="s">
        <v>282</v>
      </c>
    </row>
    <row r="28" spans="17:21" x14ac:dyDescent="0.2">
      <c r="Q28" s="20" t="s">
        <v>450</v>
      </c>
    </row>
    <row r="29" spans="17:21" x14ac:dyDescent="0.2">
      <c r="Q29" s="20" t="s">
        <v>212</v>
      </c>
    </row>
    <row r="30" spans="17:21" x14ac:dyDescent="0.2">
      <c r="Q30" s="20" t="s">
        <v>340</v>
      </c>
      <c r="R30" t="s">
        <v>189</v>
      </c>
      <c r="S30" t="s">
        <v>263</v>
      </c>
      <c r="T30" t="s">
        <v>189</v>
      </c>
      <c r="U30" t="s">
        <v>189</v>
      </c>
    </row>
    <row r="31" spans="17:21" x14ac:dyDescent="0.2">
      <c r="Q31" s="20" t="s">
        <v>326</v>
      </c>
      <c r="R31">
        <v>3734</v>
      </c>
      <c r="S31">
        <v>3735</v>
      </c>
      <c r="T31">
        <v>3740</v>
      </c>
      <c r="U31">
        <v>7370</v>
      </c>
    </row>
    <row r="32" spans="17:21" hidden="1" x14ac:dyDescent="0.2"/>
    <row r="33" spans="2:21" hidden="1" x14ac:dyDescent="0.2"/>
    <row r="34" spans="2:21" hidden="1" x14ac:dyDescent="0.2"/>
    <row r="35" spans="2:21" hidden="1" x14ac:dyDescent="0.2"/>
    <row r="36" spans="2:21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2:21" x14ac:dyDescent="0.2">
      <c r="B37" s="37" t="s">
        <v>90</v>
      </c>
      <c r="C37" s="279">
        <v>44896.570833333331</v>
      </c>
      <c r="D37" s="279">
        <v>44930.572653240743</v>
      </c>
      <c r="E37" s="279">
        <v>44930.597748182867</v>
      </c>
      <c r="F37" t="s">
        <v>486</v>
      </c>
      <c r="S37" t="s">
        <v>20</v>
      </c>
      <c r="T37">
        <v>189</v>
      </c>
      <c r="U37" s="21">
        <v>0</v>
      </c>
    </row>
    <row r="38" spans="2:21" x14ac:dyDescent="0.2">
      <c r="B38" s="37" t="s">
        <v>160</v>
      </c>
      <c r="C38" s="279">
        <v>44897.572222222218</v>
      </c>
      <c r="D38" s="279">
        <v>44930.573484340275</v>
      </c>
      <c r="E38" s="279">
        <v>44930.597887037038</v>
      </c>
      <c r="F38" t="s">
        <v>486</v>
      </c>
      <c r="S38" t="s">
        <v>20</v>
      </c>
      <c r="T38">
        <v>250</v>
      </c>
      <c r="U38" s="21">
        <v>0</v>
      </c>
    </row>
    <row r="39" spans="2:21" x14ac:dyDescent="0.2">
      <c r="B39" s="37" t="s">
        <v>357</v>
      </c>
      <c r="C39" s="279">
        <v>44898.572916666664</v>
      </c>
      <c r="D39" s="279">
        <v>44930.57402565972</v>
      </c>
      <c r="E39" s="279">
        <v>44930.599920023145</v>
      </c>
      <c r="F39" t="s">
        <v>486</v>
      </c>
      <c r="S39" t="s">
        <v>20</v>
      </c>
      <c r="T39">
        <v>210</v>
      </c>
      <c r="U39" s="21">
        <v>0</v>
      </c>
    </row>
    <row r="40" spans="2:21" x14ac:dyDescent="0.2">
      <c r="B40" s="37" t="s">
        <v>197</v>
      </c>
      <c r="C40" s="279">
        <v>44899.573611111111</v>
      </c>
      <c r="D40" s="279">
        <v>44930.575887118051</v>
      </c>
      <c r="E40" s="279">
        <v>44930.60058726852</v>
      </c>
      <c r="F40" t="s">
        <v>486</v>
      </c>
      <c r="S40" t="s">
        <v>20</v>
      </c>
      <c r="T40">
        <v>196</v>
      </c>
      <c r="U40" s="21">
        <v>0</v>
      </c>
    </row>
    <row r="41" spans="2:21" x14ac:dyDescent="0.2">
      <c r="B41" s="37" t="s">
        <v>74</v>
      </c>
      <c r="C41" s="279">
        <v>44900.575694444444</v>
      </c>
      <c r="D41" s="279">
        <v>44930.576783946759</v>
      </c>
      <c r="E41" s="279">
        <v>44930.600978159717</v>
      </c>
      <c r="F41" t="s">
        <v>486</v>
      </c>
      <c r="S41" t="s">
        <v>20</v>
      </c>
      <c r="T41">
        <v>178</v>
      </c>
      <c r="U41" s="21">
        <v>0</v>
      </c>
    </row>
    <row r="42" spans="2:21" x14ac:dyDescent="0.2">
      <c r="B42" s="37" t="s">
        <v>33</v>
      </c>
      <c r="C42" s="279">
        <v>44901.576388888891</v>
      </c>
      <c r="D42" s="279">
        <v>44930.577463043977</v>
      </c>
      <c r="E42" s="279">
        <v>44930.601137997684</v>
      </c>
      <c r="F42" t="s">
        <v>486</v>
      </c>
      <c r="S42" t="s">
        <v>20</v>
      </c>
      <c r="T42">
        <v>170</v>
      </c>
      <c r="U42" s="21">
        <v>0</v>
      </c>
    </row>
    <row r="43" spans="2:21" x14ac:dyDescent="0.2">
      <c r="B43" s="37" t="s">
        <v>181</v>
      </c>
      <c r="C43" s="279">
        <v>44902.57708333333</v>
      </c>
      <c r="D43" s="279">
        <v>44930.578461307865</v>
      </c>
      <c r="E43" s="279">
        <v>44930.601285532408</v>
      </c>
      <c r="F43" t="s">
        <v>486</v>
      </c>
      <c r="S43" t="s">
        <v>20</v>
      </c>
      <c r="T43">
        <v>169</v>
      </c>
      <c r="U43" s="21">
        <v>0</v>
      </c>
    </row>
    <row r="44" spans="2:21" x14ac:dyDescent="0.2">
      <c r="B44" s="37" t="s">
        <v>501</v>
      </c>
      <c r="C44" s="279">
        <v>44903.577777777777</v>
      </c>
      <c r="D44" s="279">
        <v>44930.579089004626</v>
      </c>
      <c r="E44" s="279">
        <v>44930.601443321757</v>
      </c>
      <c r="F44" t="s">
        <v>486</v>
      </c>
      <c r="S44" t="s">
        <v>20</v>
      </c>
      <c r="T44">
        <v>171</v>
      </c>
      <c r="U44" s="21">
        <v>0</v>
      </c>
    </row>
    <row r="45" spans="2:21" x14ac:dyDescent="0.2">
      <c r="B45" s="37" t="s">
        <v>266</v>
      </c>
      <c r="C45" s="279">
        <v>44904.604166666664</v>
      </c>
      <c r="D45" s="279">
        <v>44930.610057719903</v>
      </c>
      <c r="F45" t="s">
        <v>486</v>
      </c>
      <c r="S45" t="s">
        <v>20</v>
      </c>
      <c r="T45">
        <v>155</v>
      </c>
    </row>
    <row r="46" spans="2:21" x14ac:dyDescent="0.2">
      <c r="B46" s="37" t="s">
        <v>503</v>
      </c>
      <c r="C46" s="279">
        <v>44905.609722222223</v>
      </c>
      <c r="D46" s="279">
        <v>44930.611043865742</v>
      </c>
      <c r="F46" t="s">
        <v>486</v>
      </c>
      <c r="S46" t="s">
        <v>20</v>
      </c>
      <c r="T46">
        <v>193</v>
      </c>
    </row>
    <row r="47" spans="2:21" x14ac:dyDescent="0.2">
      <c r="B47" s="37" t="s">
        <v>126</v>
      </c>
      <c r="C47" s="279">
        <v>44906.610416666663</v>
      </c>
      <c r="D47" s="279">
        <v>44930.612109178241</v>
      </c>
      <c r="F47" t="s">
        <v>486</v>
      </c>
      <c r="S47" t="s">
        <v>20</v>
      </c>
      <c r="T47">
        <v>201</v>
      </c>
    </row>
    <row r="48" spans="2:21" x14ac:dyDescent="0.2">
      <c r="B48" s="37" t="s">
        <v>472</v>
      </c>
      <c r="C48" s="279">
        <v>44907.611805555556</v>
      </c>
      <c r="D48" s="279">
        <v>44930.613340891199</v>
      </c>
      <c r="F48" t="s">
        <v>486</v>
      </c>
      <c r="S48" t="s">
        <v>20</v>
      </c>
      <c r="T48">
        <v>225</v>
      </c>
    </row>
    <row r="49" spans="2:21" x14ac:dyDescent="0.2">
      <c r="B49" s="37" t="s">
        <v>262</v>
      </c>
      <c r="C49" s="279">
        <v>44908.613194444442</v>
      </c>
      <c r="D49" s="279">
        <v>44930.614287152777</v>
      </c>
      <c r="F49" t="s">
        <v>486</v>
      </c>
      <c r="S49" t="s">
        <v>20</v>
      </c>
      <c r="T49">
        <v>203</v>
      </c>
      <c r="U49" s="21">
        <v>0</v>
      </c>
    </row>
    <row r="50" spans="2:21" x14ac:dyDescent="0.2">
      <c r="B50" s="37" t="s">
        <v>281</v>
      </c>
      <c r="C50" s="279">
        <v>44909.613888888889</v>
      </c>
      <c r="D50" s="279">
        <v>44930.615171562495</v>
      </c>
      <c r="F50" t="s">
        <v>486</v>
      </c>
      <c r="S50" t="s">
        <v>20</v>
      </c>
      <c r="T50">
        <v>181</v>
      </c>
      <c r="U50">
        <v>0</v>
      </c>
    </row>
    <row r="51" spans="2:21" x14ac:dyDescent="0.2">
      <c r="B51" s="37" t="s">
        <v>335</v>
      </c>
      <c r="C51" s="279">
        <v>44910.614583333328</v>
      </c>
      <c r="D51" s="279">
        <v>44930.616245520832</v>
      </c>
      <c r="F51" t="s">
        <v>486</v>
      </c>
      <c r="S51" t="s">
        <v>20</v>
      </c>
      <c r="T51">
        <v>155</v>
      </c>
      <c r="U51">
        <v>0</v>
      </c>
    </row>
    <row r="53" spans="2:21" x14ac:dyDescent="0.2">
      <c r="U53" s="21"/>
    </row>
    <row r="59" spans="2:21" x14ac:dyDescent="0.2">
      <c r="U59" s="21"/>
    </row>
    <row r="60" spans="2:21" x14ac:dyDescent="0.2">
      <c r="U60" s="21"/>
    </row>
    <row r="61" spans="2:21" x14ac:dyDescent="0.2">
      <c r="U61" s="21"/>
    </row>
    <row r="62" spans="2:21" x14ac:dyDescent="0.2">
      <c r="U62" s="21"/>
    </row>
    <row r="63" spans="2:21" x14ac:dyDescent="0.2">
      <c r="U63" s="21"/>
    </row>
    <row r="64" spans="2:21" x14ac:dyDescent="0.2">
      <c r="U64" s="21"/>
    </row>
    <row r="65" spans="18:21" x14ac:dyDescent="0.2">
      <c r="U65" s="21"/>
    </row>
    <row r="66" spans="18:21" x14ac:dyDescent="0.2">
      <c r="U66" s="21"/>
    </row>
    <row r="67" spans="18:21" x14ac:dyDescent="0.2">
      <c r="R67" s="23"/>
      <c r="T67" s="22"/>
      <c r="U67" s="21"/>
    </row>
    <row r="68" spans="18:21" x14ac:dyDescent="0.2">
      <c r="U68" s="21"/>
    </row>
    <row r="69" spans="18:21" x14ac:dyDescent="0.2">
      <c r="R69" s="23"/>
      <c r="T69" s="22"/>
      <c r="U69" s="21"/>
    </row>
    <row r="70" spans="18:21" x14ac:dyDescent="0.2">
      <c r="U70" s="21"/>
    </row>
    <row r="71" spans="18:21" x14ac:dyDescent="0.2">
      <c r="U71" s="21"/>
    </row>
    <row r="72" spans="18:21" x14ac:dyDescent="0.2">
      <c r="U72" s="21"/>
    </row>
    <row r="73" spans="18:21" x14ac:dyDescent="0.2">
      <c r="U73" s="21"/>
    </row>
    <row r="74" spans="18:21" x14ac:dyDescent="0.2">
      <c r="U74" s="21"/>
    </row>
    <row r="75" spans="18:21" x14ac:dyDescent="0.2">
      <c r="U75" s="21"/>
    </row>
    <row r="76" spans="18:21" x14ac:dyDescent="0.2">
      <c r="U76" s="21"/>
    </row>
    <row r="77" spans="18:21" x14ac:dyDescent="0.2">
      <c r="U77" s="21"/>
    </row>
    <row r="78" spans="18:21" x14ac:dyDescent="0.2">
      <c r="U78" s="21"/>
    </row>
    <row r="79" spans="18:21" x14ac:dyDescent="0.2">
      <c r="R79" s="21"/>
      <c r="T79" s="21"/>
      <c r="U79" s="21"/>
    </row>
    <row r="80" spans="18:21" x14ac:dyDescent="0.2">
      <c r="U80" s="21"/>
    </row>
    <row r="81" spans="21:21" x14ac:dyDescent="0.2">
      <c r="U81" s="21"/>
    </row>
    <row r="82" spans="21:21" x14ac:dyDescent="0.2">
      <c r="U82" s="21"/>
    </row>
    <row r="83" spans="21:21" x14ac:dyDescent="0.2">
      <c r="U83" s="21"/>
    </row>
  </sheetData>
  <hyperlinks>
    <hyperlink ref="B37" r:id="rId1" tooltip="View/edit batch" xr:uid="{00000000-0004-0000-0300-000000000000}"/>
    <hyperlink ref="B38" r:id="rId2" tooltip="View/edit batch" xr:uid="{00000000-0004-0000-0300-000001000000}"/>
    <hyperlink ref="B39" r:id="rId3" tooltip="View/edit batch" xr:uid="{00000000-0004-0000-0300-000002000000}"/>
    <hyperlink ref="B40" r:id="rId4" tooltip="View/edit batch" xr:uid="{00000000-0004-0000-0300-000003000000}"/>
    <hyperlink ref="B41" r:id="rId5" tooltip="View/edit batch" xr:uid="{00000000-0004-0000-0300-000004000000}"/>
    <hyperlink ref="B42" r:id="rId6" tooltip="View/edit batch" xr:uid="{00000000-0004-0000-0300-000005000000}"/>
    <hyperlink ref="B43" r:id="rId7" tooltip="View/edit batch" xr:uid="{00000000-0004-0000-0300-000006000000}"/>
    <hyperlink ref="B44" r:id="rId8" tooltip="View/edit batch" xr:uid="{00000000-0004-0000-0300-000007000000}"/>
    <hyperlink ref="B45" r:id="rId9" tooltip="View/edit batch" xr:uid="{00000000-0004-0000-0300-000008000000}"/>
    <hyperlink ref="B46" r:id="rId10" tooltip="View/edit batch" xr:uid="{00000000-0004-0000-0300-000009000000}"/>
    <hyperlink ref="B47" r:id="rId11" tooltip="View/edit batch" xr:uid="{00000000-0004-0000-0300-00000A000000}"/>
    <hyperlink ref="B48" r:id="rId12" tooltip="View/edit batch" xr:uid="{00000000-0004-0000-0300-00000B000000}"/>
    <hyperlink ref="B49" r:id="rId13" tooltip="View/edit batch" xr:uid="{00000000-0004-0000-0300-00000C000000}"/>
    <hyperlink ref="B50" r:id="rId14" tooltip="View/edit batch" xr:uid="{00000000-0004-0000-0300-00000D000000}"/>
    <hyperlink ref="B51" r:id="rId15" tooltip="View/edit batch" xr:uid="{00000000-0004-0000-0300-00000E000000}"/>
  </hyperlinks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R36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3" width="18.140625" style="279" customWidth="1"/>
    <col min="4" max="4" width="12.7109375" style="279" customWidth="1"/>
    <col min="5" max="5" width="11.28515625" style="279" customWidth="1"/>
    <col min="6" max="6" width="10.42578125" customWidth="1"/>
    <col min="7" max="16" width="0" hidden="1" customWidth="1"/>
    <col min="17" max="17" width="26.7109375" customWidth="1"/>
    <col min="18" max="18" width="13.85546875" customWidth="1"/>
  </cols>
  <sheetData>
    <row r="1" spans="2:18" ht="12.75" customHeight="1" x14ac:dyDescent="0.2"/>
    <row r="2" spans="2:18" ht="12.75" customHeight="1" x14ac:dyDescent="0.2">
      <c r="B2" s="19" t="s">
        <v>492</v>
      </c>
    </row>
    <row r="3" spans="2:18" ht="12.75" customHeight="1" x14ac:dyDescent="0.2">
      <c r="B3" s="19" t="s">
        <v>289</v>
      </c>
      <c r="C3" s="279" t="s">
        <v>429</v>
      </c>
    </row>
    <row r="4" spans="2:18" ht="12.75" customHeight="1" x14ac:dyDescent="0.2">
      <c r="B4" s="19" t="s">
        <v>366</v>
      </c>
      <c r="C4" s="279" t="s">
        <v>245</v>
      </c>
    </row>
    <row r="5" spans="2:18" hidden="1" x14ac:dyDescent="0.2"/>
    <row r="6" spans="2:18" hidden="1" x14ac:dyDescent="0.2"/>
    <row r="7" spans="2:18" hidden="1" x14ac:dyDescent="0.2"/>
    <row r="8" spans="2:18" hidden="1" x14ac:dyDescent="0.2"/>
    <row r="9" spans="2:18" x14ac:dyDescent="0.2">
      <c r="Q9" s="20" t="s">
        <v>289</v>
      </c>
      <c r="R9" t="s">
        <v>429</v>
      </c>
    </row>
    <row r="10" spans="2:18" x14ac:dyDescent="0.2">
      <c r="B10" s="21"/>
      <c r="C10" s="279" t="s">
        <v>211</v>
      </c>
      <c r="Q10" s="20" t="s">
        <v>322</v>
      </c>
      <c r="R10" t="s">
        <v>438</v>
      </c>
    </row>
    <row r="11" spans="2:18" x14ac:dyDescent="0.2">
      <c r="B11" s="22"/>
      <c r="C11" s="279" t="s">
        <v>305</v>
      </c>
      <c r="Q11" s="20" t="s">
        <v>42</v>
      </c>
      <c r="R11" t="s">
        <v>426</v>
      </c>
    </row>
    <row r="12" spans="2:18" x14ac:dyDescent="0.2">
      <c r="B12" s="23"/>
      <c r="C12" s="279" t="s">
        <v>336</v>
      </c>
      <c r="Q12" s="20" t="s">
        <v>265</v>
      </c>
    </row>
    <row r="13" spans="2:18" x14ac:dyDescent="0.2">
      <c r="Q13" s="20" t="s">
        <v>455</v>
      </c>
    </row>
    <row r="14" spans="2:18" x14ac:dyDescent="0.2">
      <c r="B14" s="19" t="s">
        <v>158</v>
      </c>
      <c r="C14" s="279" t="s">
        <v>387</v>
      </c>
      <c r="Q14" s="20" t="s">
        <v>349</v>
      </c>
    </row>
    <row r="15" spans="2:18" x14ac:dyDescent="0.2">
      <c r="Q15" s="20" t="s">
        <v>183</v>
      </c>
    </row>
    <row r="16" spans="2:18" x14ac:dyDescent="0.2">
      <c r="Q16" s="20" t="s">
        <v>124</v>
      </c>
    </row>
    <row r="17" spans="17:18" x14ac:dyDescent="0.2">
      <c r="Q17" s="20" t="s">
        <v>243</v>
      </c>
    </row>
    <row r="18" spans="17:18" x14ac:dyDescent="0.2">
      <c r="Q18" s="20" t="s">
        <v>61</v>
      </c>
    </row>
    <row r="19" spans="17:18" x14ac:dyDescent="0.2">
      <c r="Q19" s="20" t="s">
        <v>174</v>
      </c>
    </row>
    <row r="20" spans="17:18" x14ac:dyDescent="0.2">
      <c r="Q20" s="20" t="s">
        <v>488</v>
      </c>
    </row>
    <row r="21" spans="17:18" x14ac:dyDescent="0.2">
      <c r="Q21" s="20" t="s">
        <v>208</v>
      </c>
    </row>
    <row r="22" spans="17:18" x14ac:dyDescent="0.2">
      <c r="Q22" s="20" t="s">
        <v>316</v>
      </c>
    </row>
    <row r="23" spans="17:18" x14ac:dyDescent="0.2">
      <c r="Q23" s="20" t="s">
        <v>103</v>
      </c>
    </row>
    <row r="24" spans="17:18" x14ac:dyDescent="0.2">
      <c r="Q24" s="20" t="s">
        <v>187</v>
      </c>
    </row>
    <row r="25" spans="17:18" x14ac:dyDescent="0.2">
      <c r="Q25" s="20" t="s">
        <v>315</v>
      </c>
    </row>
    <row r="26" spans="17:18" x14ac:dyDescent="0.2">
      <c r="Q26" s="20" t="s">
        <v>168</v>
      </c>
    </row>
    <row r="27" spans="17:18" x14ac:dyDescent="0.2">
      <c r="Q27" s="20" t="s">
        <v>282</v>
      </c>
    </row>
    <row r="28" spans="17:18" x14ac:dyDescent="0.2">
      <c r="Q28" s="20" t="s">
        <v>450</v>
      </c>
    </row>
    <row r="29" spans="17:18" x14ac:dyDescent="0.2">
      <c r="Q29" s="20" t="s">
        <v>212</v>
      </c>
    </row>
    <row r="30" spans="17:18" x14ac:dyDescent="0.2">
      <c r="Q30" s="20" t="s">
        <v>340</v>
      </c>
    </row>
    <row r="31" spans="17:18" x14ac:dyDescent="0.2">
      <c r="Q31" s="20" t="s">
        <v>326</v>
      </c>
      <c r="R31">
        <v>7426</v>
      </c>
    </row>
    <row r="32" spans="17:18" hidden="1" x14ac:dyDescent="0.2"/>
    <row r="33" spans="2:18" hidden="1" x14ac:dyDescent="0.2"/>
    <row r="34" spans="2:18" hidden="1" x14ac:dyDescent="0.2"/>
    <row r="35" spans="2:18" hidden="1" x14ac:dyDescent="0.2"/>
    <row r="36" spans="2:18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</sheetData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C8BB-DD3B-426A-8B38-5EF6AB0AC086}">
  <sheetPr>
    <tabColor theme="9" tint="0.39997558519241921"/>
  </sheetPr>
  <dimension ref="B1:K51"/>
  <sheetViews>
    <sheetView zoomScaleSheetLayoutView="100" zoomScalePageLayoutView="70" workbookViewId="0"/>
  </sheetViews>
  <sheetFormatPr defaultRowHeight="12.75" x14ac:dyDescent="0.2"/>
  <cols>
    <col min="1" max="1" width="2.140625" customWidth="1"/>
    <col min="2" max="2" width="32.7109375" customWidth="1"/>
    <col min="3" max="10" width="12.7109375" customWidth="1"/>
    <col min="11" max="11" width="40.7109375" customWidth="1"/>
  </cols>
  <sheetData>
    <row r="1" spans="2:11" ht="18" customHeight="1" thickBot="1" x14ac:dyDescent="0.25"/>
    <row r="2" spans="2:11" ht="18" customHeight="1" x14ac:dyDescent="0.2">
      <c r="B2" s="152"/>
      <c r="C2" s="172"/>
      <c r="D2" s="153" t="s">
        <v>399</v>
      </c>
      <c r="E2" s="153"/>
      <c r="F2" s="153"/>
      <c r="G2" s="154"/>
      <c r="H2" s="154"/>
      <c r="I2" s="154"/>
      <c r="J2" s="288" t="str">
        <f>TEXT('MK Intermediate'!C2,"dd mmm yyyy")&amp;(" - ")&amp;TEXT('MK Intermediate'!C3,"dd mmm yyyy")</f>
        <v>01 Jan 2023 - 31 Dec 2023</v>
      </c>
      <c r="K2" s="289"/>
    </row>
    <row r="3" spans="2:11" ht="18" customHeight="1" x14ac:dyDescent="0.2">
      <c r="B3" s="155"/>
      <c r="C3" s="173"/>
      <c r="D3" s="145" t="s">
        <v>485</v>
      </c>
      <c r="E3" s="145"/>
      <c r="F3" s="145"/>
      <c r="G3" s="76"/>
      <c r="H3" s="76"/>
      <c r="I3" s="76"/>
      <c r="J3" s="290"/>
      <c r="K3" s="291"/>
    </row>
    <row r="4" spans="2:11" ht="18" customHeight="1" x14ac:dyDescent="0.2">
      <c r="B4" s="156"/>
      <c r="C4" s="174"/>
      <c r="D4" s="145" t="s">
        <v>205</v>
      </c>
      <c r="E4" s="145"/>
      <c r="F4" s="117"/>
      <c r="G4" s="151"/>
      <c r="H4" s="151"/>
      <c r="I4" s="151"/>
      <c r="J4" s="10" t="str">
        <f>"Report Generated: "&amp;TEXT('Reporting Policy'!C6,"dddd, dd mmmm yyyy")</f>
        <v>Report Generated: Friday, 05 January 2024</v>
      </c>
      <c r="K4" s="292"/>
    </row>
    <row r="5" spans="2:11" ht="18" customHeight="1" thickBot="1" x14ac:dyDescent="0.25">
      <c r="B5" s="175"/>
      <c r="C5" s="176"/>
      <c r="D5" s="146" t="s">
        <v>406</v>
      </c>
      <c r="E5" s="146"/>
      <c r="F5" s="146"/>
      <c r="G5" s="15"/>
      <c r="H5" s="15"/>
      <c r="I5" s="15"/>
      <c r="J5" s="8"/>
      <c r="K5" s="293"/>
    </row>
    <row r="6" spans="2:11" ht="20.100000000000001" customHeight="1" x14ac:dyDescent="0.2">
      <c r="B6" s="171"/>
      <c r="C6" s="299" t="s">
        <v>229</v>
      </c>
      <c r="D6" s="301" t="s">
        <v>64</v>
      </c>
      <c r="E6" s="303" t="s">
        <v>231</v>
      </c>
      <c r="F6" s="303" t="s">
        <v>179</v>
      </c>
      <c r="G6" s="303" t="s">
        <v>235</v>
      </c>
      <c r="H6" s="303" t="s">
        <v>236</v>
      </c>
      <c r="I6" s="303" t="s">
        <v>107</v>
      </c>
      <c r="J6" s="303" t="s">
        <v>237</v>
      </c>
      <c r="K6" s="294" t="s">
        <v>53</v>
      </c>
    </row>
    <row r="7" spans="2:11" ht="20.100000000000001" customHeight="1" x14ac:dyDescent="0.2">
      <c r="B7" s="158" t="s">
        <v>9</v>
      </c>
      <c r="C7" s="300"/>
      <c r="D7" s="302"/>
      <c r="E7" s="300"/>
      <c r="F7" s="300"/>
      <c r="G7" s="300"/>
      <c r="H7" s="300"/>
      <c r="I7" s="300"/>
      <c r="J7" s="300"/>
      <c r="K7" s="295"/>
    </row>
    <row r="8" spans="2:11" ht="15" x14ac:dyDescent="0.2">
      <c r="B8" s="158" t="s">
        <v>10</v>
      </c>
      <c r="C8" s="46">
        <f>IF('Data Tab - MK EPA P3'!AA19,'Data Tab - MK EPA P3'!AA19,"")</f>
        <v>10</v>
      </c>
      <c r="D8" s="46">
        <f>IF('Data Tab - MK EPA P3'!AL19,'Data Tab - MK EPA P3'!AL19,"")</f>
        <v>20</v>
      </c>
      <c r="E8" s="46">
        <f>IF('Data Tab - MK EPA P3'!AF19,'Data Tab - MK EPA P3'!AF19,"")</f>
        <v>5</v>
      </c>
      <c r="F8" s="46">
        <f>IF('Data Tab - MK EPA P3'!AC19,'Data Tab - MK EPA P3'!AC19,"")</f>
        <v>200</v>
      </c>
      <c r="G8" s="47">
        <f>IF('Data Tab - MK EPA P3'!AK19,'Data Tab - MK EPA P3'!AK19,"")</f>
        <v>0.5</v>
      </c>
      <c r="H8" s="46">
        <f>IF('Data Tab - MK EPA P3'!AJ19,'Data Tab - MK EPA P3'!AJ19,"")</f>
        <v>10</v>
      </c>
      <c r="I8" s="46" t="str">
        <f>IF('Data Tab - MK EPA P3'!AH19,'Data Tab - MK EPA P3'!AH19,"")</f>
        <v/>
      </c>
      <c r="J8" s="132">
        <f>IF('Data Tab - MK EPA P3'!Z19,'Data Tab - MK EPA P3'!Z19,"")</f>
        <v>2</v>
      </c>
      <c r="K8" s="159"/>
    </row>
    <row r="9" spans="2:11" ht="15" x14ac:dyDescent="0.2">
      <c r="B9" s="158" t="s">
        <v>11</v>
      </c>
      <c r="C9" s="47" t="str">
        <f>IF('Data Tab - MK EPA P3'!AA16,'Data Tab - MK EPA P3'!AA16,"")</f>
        <v/>
      </c>
      <c r="D9" s="46" t="str">
        <f>IF('Data Tab - MK EPA P3'!AL16,'Data Tab - MK EPA P3'!AL16,"")</f>
        <v/>
      </c>
      <c r="E9" s="47" t="str">
        <f>IF('Data Tab - MK EPA P3'!AF16,'Data Tab - MK EPA P3'!AF16,"")</f>
        <v/>
      </c>
      <c r="F9" s="46" t="str">
        <f>IF('Data Tab - MK EPA P3'!AC16,'Data Tab - MK EPA P3'!AC16,"")</f>
        <v/>
      </c>
      <c r="G9" s="46" t="str">
        <f>IF('Data Tab - MK EPA P3'!AK16,'Data Tab - MK EPA P3'!AK16,"")</f>
        <v/>
      </c>
      <c r="H9" s="46" t="str">
        <f>IF('Data Tab - MK EPA P3'!AJ16,'Data Tab - MK EPA P3'!AJ16,"")</f>
        <v/>
      </c>
      <c r="I9" s="47">
        <f>IF('Data Tab - MK EPA P3'!AH16,'Data Tab - MK EPA P3'!AH16,"")</f>
        <v>6.5</v>
      </c>
      <c r="J9" s="133" t="str">
        <f>IF('Data Tab - MK EPA P3'!Z16,'Data Tab - MK EPA P3'!Z16,"")</f>
        <v/>
      </c>
      <c r="K9" s="160"/>
    </row>
    <row r="10" spans="2:11" ht="15" customHeight="1" x14ac:dyDescent="0.2">
      <c r="B10" s="161" t="s">
        <v>12</v>
      </c>
      <c r="C10" s="46">
        <f>IF('Data Tab - MK EPA P3'!AA17,'Data Tab - MK EPA P3'!AA17,"")</f>
        <v>20</v>
      </c>
      <c r="D10" s="46">
        <f>IF('Data Tab - MK EPA P3'!AL17,'Data Tab - MK EPA P3'!AL17,"")</f>
        <v>30</v>
      </c>
      <c r="E10" s="46">
        <f>IF('Data Tab - MK EPA P3'!AF17,'Data Tab - MK EPA P3'!AF17,"")</f>
        <v>10</v>
      </c>
      <c r="F10" s="46">
        <f>IF('Data Tab - MK EPA P3'!AC17,'Data Tab - MK EPA P3'!AC17,"")</f>
        <v>600</v>
      </c>
      <c r="G10" s="47">
        <f>IF('Data Tab - MK EPA P3'!AK17,'Data Tab - MK EPA P3'!AK17,"")</f>
        <v>1</v>
      </c>
      <c r="H10" s="46">
        <f>IF('Data Tab - MK EPA P3'!AJ17,'Data Tab - MK EPA P3'!AJ17,"")</f>
        <v>20</v>
      </c>
      <c r="I10" s="47">
        <f>IF('Data Tab - MK EPA P3'!AH17,'Data Tab - MK EPA P3'!AH17,"")</f>
        <v>8.5</v>
      </c>
      <c r="J10" s="133">
        <f>IF('Data Tab - MK EPA P3'!Z17,'Data Tab - MK EPA P3'!Z17,"")</f>
        <v>5</v>
      </c>
      <c r="K10" s="159"/>
    </row>
    <row r="11" spans="2:11" ht="39.950000000000003" customHeight="1" x14ac:dyDescent="0.2">
      <c r="B11" s="162" t="s">
        <v>0</v>
      </c>
      <c r="C11" s="29" t="s">
        <v>239</v>
      </c>
      <c r="D11" s="29" t="s">
        <v>239</v>
      </c>
      <c r="E11" s="29" t="s">
        <v>239</v>
      </c>
      <c r="F11" s="29" t="s">
        <v>240</v>
      </c>
      <c r="G11" s="29" t="s">
        <v>239</v>
      </c>
      <c r="H11" s="29" t="s">
        <v>239</v>
      </c>
      <c r="I11" s="48" t="str">
        <f>'Data Tab - MK EPA P3'!AH13</f>
        <v>pH unit</v>
      </c>
      <c r="J11" s="127" t="s">
        <v>239</v>
      </c>
      <c r="K11" s="163"/>
    </row>
    <row r="12" spans="2:11" ht="12.75" hidden="1" customHeight="1" x14ac:dyDescent="0.2">
      <c r="B12" s="164"/>
      <c r="C12" s="49"/>
      <c r="D12" s="49"/>
      <c r="E12" s="49"/>
      <c r="F12" s="49"/>
      <c r="G12" s="49"/>
      <c r="H12" s="49"/>
      <c r="I12" s="49"/>
      <c r="J12" s="79"/>
      <c r="K12" s="163"/>
    </row>
    <row r="13" spans="2:11" x14ac:dyDescent="0.2">
      <c r="B13" s="165">
        <f t="array" ref="B13">IFERROR(INDEX('MK Intermediate'!$C$8:$C$103,MATCH(0,COUNTIF($B$12:B12,'MK Intermediate'!$C$8:$C$103&amp;""),0)),"")</f>
        <v>44937</v>
      </c>
      <c r="C13" s="26">
        <f>IFERROR(LOOKUP(2,1/INDEX(('Data Tab - MK EPA P3'!$C$37:$C$402=$B13)*('Data Tab - MK EPA P3'!AA$37:AA$402&lt;&gt;""),0),'Data Tab - MK EPA P3'!AA$37:AA$402),"")</f>
        <v>5</v>
      </c>
      <c r="D13" s="26">
        <f>IFERROR(LOOKUP(2,1/INDEX(('Data Tab - MK EPA P3'!$C$37:$C$402=$B13)*('Data Tab - MK EPA P3'!AL$37:AL$402&lt;&gt;""),0),'Data Tab - MK EPA P3'!AL$37:AL$402),"")</f>
        <v>26</v>
      </c>
      <c r="E13" s="26" t="str">
        <f>IFERROR(LOOKUP(2,1/INDEX(('Data Tab - MK EPA P3'!$C$37:$C$402=$B13)*('Data Tab - MK EPA P3'!AF$37:AF$402&lt;&gt;""),0),'Data Tab - MK EPA P3'!AF$37:AF$402),"")</f>
        <v>&lt;2</v>
      </c>
      <c r="F13" s="26">
        <f>IFERROR(LOOKUP(2,1/INDEX(('Data Tab - MK EPA P3'!$C$37:$C$402=$B13)*('Data Tab - MK EPA P3'!AC$37:AC$402&lt;&gt;""),0),'Data Tab - MK EPA P3'!AC$37:AC$402),"")</f>
        <v>6</v>
      </c>
      <c r="G13" s="44">
        <f>IFERROR(LOOKUP(2,1/INDEX(('Data Tab - MK EPA P3'!$C$37:$C$402=$B13)*('Data Tab - MK EPA P3'!AK$37:AK$402&lt;&gt;""),0),'Data Tab - MK EPA P3'!AK$37:AK$402),"")</f>
        <v>0.31</v>
      </c>
      <c r="H13" s="44">
        <f>IFERROR(LOOKUP(2,1/INDEX(('Data Tab - MK EPA P3'!$C$37:$C$402=$B13)*('Data Tab - MK EPA P3'!AJ$37:AJ$402&lt;&gt;""),0),'Data Tab - MK EPA P3'!AJ$37:AJ$402),"")</f>
        <v>3.95</v>
      </c>
      <c r="I13" s="50">
        <f>IFERROR(LOOKUP(2,1/INDEX(('Data Tab - MK EPA P3'!$C$37:$C$402=$B13)*('Data Tab - MK EPA P3'!AH$37:AH$402&lt;&gt;""),0),'Data Tab - MK EPA P3'!AH$37:AH$402),"")</f>
        <v>9</v>
      </c>
      <c r="J13" s="80">
        <f>IFERROR(LOOKUP(2,1/INDEX(('Data Tab - MK EPA P3'!$C$37:$C$402=$B13)*('Data Tab - MK EPA P3'!Z$37:Z$402&lt;&gt;""),0),'Data Tab - MK EPA P3'!Z$37:Z$402),"")</f>
        <v>0.18</v>
      </c>
      <c r="K13" s="262" t="str">
        <f t="array" ref="K13">IFERROR(INDEX('Data Tab - MK Effluent Quality'!R$37:R$2000,MATCH(1,INDEX((TRUNC('Data Tab - MK Effluent Quality'!$C$37:$C$2000,0)=$B13)*('Data Tab - MK Effluent Quality'!R$37:R$2000&lt;&gt;""),0),0)),"")</f>
        <v/>
      </c>
    </row>
    <row r="14" spans="2:11" x14ac:dyDescent="0.2">
      <c r="B14" s="165">
        <f t="array" ref="B14">IFERROR(INDEX('MK Intermediate'!$C$8:$C$103,MATCH(0,COUNTIF($B$12:B13,'MK Intermediate'!$C$8:$C$103&amp;""),0)),"")</f>
        <v>44950</v>
      </c>
      <c r="C14" s="26">
        <f>IFERROR(LOOKUP(2,1/INDEX(('Data Tab - MK EPA P3'!$C$37:$C$402=$B14)*('Data Tab - MK EPA P3'!AA$37:AA$402&lt;&gt;""),0),'Data Tab - MK EPA P3'!AA$37:AA$402),"")</f>
        <v>4</v>
      </c>
      <c r="D14" s="26">
        <f>IFERROR(LOOKUP(2,1/INDEX(('Data Tab - MK EPA P3'!$C$37:$C$402=$B14)*('Data Tab - MK EPA P3'!AL$37:AL$402&lt;&gt;""),0),'Data Tab - MK EPA P3'!AL$37:AL$402),"")</f>
        <v>9</v>
      </c>
      <c r="E14" s="26" t="str">
        <f>IFERROR(LOOKUP(2,1/INDEX(('Data Tab - MK EPA P3'!$C$37:$C$402=$B14)*('Data Tab - MK EPA P3'!AF$37:AF$402&lt;&gt;""),0),'Data Tab - MK EPA P3'!AF$37:AF$402),"")</f>
        <v>&lt;2</v>
      </c>
      <c r="F14" s="26" t="str">
        <f>IFERROR(LOOKUP(2,1/INDEX(('Data Tab - MK EPA P3'!$C$37:$C$402=$B14)*('Data Tab - MK EPA P3'!AC$37:AC$402&lt;&gt;""),0),'Data Tab - MK EPA P3'!AC$37:AC$402),"")</f>
        <v>&lt;2</v>
      </c>
      <c r="G14" s="44">
        <f>IFERROR(LOOKUP(2,1/INDEX(('Data Tab - MK EPA P3'!$C$37:$C$402=$B14)*('Data Tab - MK EPA P3'!AK$37:AK$402&lt;&gt;""),0),'Data Tab - MK EPA P3'!AK$37:AK$402),"")</f>
        <v>0.22</v>
      </c>
      <c r="H14" s="44">
        <f>IFERROR(LOOKUP(2,1/INDEX(('Data Tab - MK EPA P3'!$C$37:$C$402=$B14)*('Data Tab - MK EPA P3'!AJ$37:AJ$402&lt;&gt;""),0),'Data Tab - MK EPA P3'!AJ$37:AJ$402),"")</f>
        <v>4.8899999999999997</v>
      </c>
      <c r="I14" s="50">
        <f>IFERROR(LOOKUP(2,1/INDEX(('Data Tab - MK EPA P3'!$C$37:$C$402=$B14)*('Data Tab - MK EPA P3'!AH$37:AH$402&lt;&gt;""),0),'Data Tab - MK EPA P3'!AH$37:AH$402),"")</f>
        <v>7.5</v>
      </c>
      <c r="J14" s="80">
        <f>IFERROR(LOOKUP(2,1/INDEX(('Data Tab - MK EPA P3'!$C$37:$C$402=$B14)*('Data Tab - MK EPA P3'!Z$37:Z$402&lt;&gt;""),0),'Data Tab - MK EPA P3'!Z$37:Z$402),"")</f>
        <v>0.19</v>
      </c>
      <c r="K14" s="262" t="str">
        <f t="array" ref="K14">IFERROR(INDEX('Data Tab - MK Effluent Quality'!R$37:R$2000,MATCH(1,INDEX((TRUNC('Data Tab - MK Effluent Quality'!$C$37:$C$2000,0)=$B14)*('Data Tab - MK Effluent Quality'!R$37:R$2000&lt;&gt;""),0),0)),"")</f>
        <v/>
      </c>
    </row>
    <row r="15" spans="2:11" x14ac:dyDescent="0.2">
      <c r="B15" s="165">
        <f t="array" ref="B15">IFERROR(INDEX('MK Intermediate'!$C$8:$C$103,MATCH(0,COUNTIF($B$12:B14,'MK Intermediate'!$C$8:$C$103&amp;""),0)),"")</f>
        <v>44965</v>
      </c>
      <c r="C15" s="26">
        <f>IFERROR(LOOKUP(2,1/INDEX(('Data Tab - MK EPA P3'!$C$37:$C$402=$B15)*('Data Tab - MK EPA P3'!AA$37:AA$402&lt;&gt;""),0),'Data Tab - MK EPA P3'!AA$37:AA$402),"")</f>
        <v>3</v>
      </c>
      <c r="D15" s="26">
        <f>IFERROR(LOOKUP(2,1/INDEX(('Data Tab - MK EPA P3'!$C$37:$C$402=$B15)*('Data Tab - MK EPA P3'!AL$37:AL$402&lt;&gt;""),0),'Data Tab - MK EPA P3'!AL$37:AL$402),"")</f>
        <v>7</v>
      </c>
      <c r="E15" s="26" t="str">
        <f>IFERROR(LOOKUP(2,1/INDEX(('Data Tab - MK EPA P3'!$C$37:$C$402=$B15)*('Data Tab - MK EPA P3'!AF$37:AF$402&lt;&gt;""),0),'Data Tab - MK EPA P3'!AF$37:AF$402),"")</f>
        <v>&lt;2</v>
      </c>
      <c r="F15" s="26" t="str">
        <f>IFERROR(LOOKUP(2,1/INDEX(('Data Tab - MK EPA P3'!$C$37:$C$402=$B15)*('Data Tab - MK EPA P3'!AC$37:AC$402&lt;&gt;""),0),'Data Tab - MK EPA P3'!AC$37:AC$402),"")</f>
        <v>&lt;2</v>
      </c>
      <c r="G15" s="44">
        <f>IFERROR(LOOKUP(2,1/INDEX(('Data Tab - MK EPA P3'!$C$37:$C$402=$B15)*('Data Tab - MK EPA P3'!AK$37:AK$402&lt;&gt;""),0),'Data Tab - MK EPA P3'!AK$37:AK$402),"")</f>
        <v>0.19</v>
      </c>
      <c r="H15" s="44">
        <f>IFERROR(LOOKUP(2,1/INDEX(('Data Tab - MK EPA P3'!$C$37:$C$402=$B15)*('Data Tab - MK EPA P3'!AJ$37:AJ$402&lt;&gt;""),0),'Data Tab - MK EPA P3'!AJ$37:AJ$402),"")</f>
        <v>5.13</v>
      </c>
      <c r="I15" s="50">
        <f>IFERROR(LOOKUP(2,1/INDEX(('Data Tab - MK EPA P3'!$C$37:$C$402=$B15)*('Data Tab - MK EPA P3'!AH$37:AH$402&lt;&gt;""),0),'Data Tab - MK EPA P3'!AH$37:AH$402),"")</f>
        <v>7.2</v>
      </c>
      <c r="J15" s="80">
        <f>IFERROR(LOOKUP(2,1/INDEX(('Data Tab - MK EPA P3'!$C$37:$C$402=$B15)*('Data Tab - MK EPA P3'!Z$37:Z$402&lt;&gt;""),0),'Data Tab - MK EPA P3'!Z$37:Z$402),"")</f>
        <v>0.16</v>
      </c>
      <c r="K15" s="262" t="str">
        <f t="array" ref="K15">IFERROR(INDEX('Data Tab - MK Effluent Quality'!R$37:R$2000,MATCH(1,INDEX((TRUNC('Data Tab - MK Effluent Quality'!$C$37:$C$2000,0)=$B15)*('Data Tab - MK Effluent Quality'!R$37:R$2000&lt;&gt;""),0),0)),"")</f>
        <v/>
      </c>
    </row>
    <row r="16" spans="2:11" x14ac:dyDescent="0.2">
      <c r="B16" s="165">
        <f t="array" ref="B16">IFERROR(INDEX('MK Intermediate'!$C$8:$C$103,MATCH(0,COUNTIF($B$12:B15,'MK Intermediate'!$C$8:$C$103&amp;""),0)),"")</f>
        <v>44979</v>
      </c>
      <c r="C16" s="26">
        <f>IFERROR(LOOKUP(2,1/INDEX(('Data Tab - MK EPA P3'!$C$37:$C$402=$B16)*('Data Tab - MK EPA P3'!AA$37:AA$402&lt;&gt;""),0),'Data Tab - MK EPA P3'!AA$37:AA$402),"")</f>
        <v>5</v>
      </c>
      <c r="D16" s="26">
        <f>IFERROR(LOOKUP(2,1/INDEX(('Data Tab - MK EPA P3'!$C$37:$C$402=$B16)*('Data Tab - MK EPA P3'!AL$37:AL$402&lt;&gt;""),0),'Data Tab - MK EPA P3'!AL$37:AL$402),"")</f>
        <v>12</v>
      </c>
      <c r="E16" s="26" t="str">
        <f>IFERROR(LOOKUP(2,1/INDEX(('Data Tab - MK EPA P3'!$C$37:$C$402=$B16)*('Data Tab - MK EPA P3'!AF$37:AF$402&lt;&gt;""),0),'Data Tab - MK EPA P3'!AF$37:AF$402),"")</f>
        <v>&lt;2</v>
      </c>
      <c r="F16" s="26" t="str">
        <f>IFERROR(LOOKUP(2,1/INDEX(('Data Tab - MK EPA P3'!$C$37:$C$402=$B16)*('Data Tab - MK EPA P3'!AC$37:AC$402&lt;&gt;""),0),'Data Tab - MK EPA P3'!AC$37:AC$402),"")</f>
        <v>&lt;2</v>
      </c>
      <c r="G16" s="44">
        <f>IFERROR(LOOKUP(2,1/INDEX(('Data Tab - MK EPA P3'!$C$37:$C$402=$B16)*('Data Tab - MK EPA P3'!AK$37:AK$402&lt;&gt;""),0),'Data Tab - MK EPA P3'!AK$37:AK$402),"")</f>
        <v>0.22</v>
      </c>
      <c r="H16" s="44">
        <f>IFERROR(LOOKUP(2,1/INDEX(('Data Tab - MK EPA P3'!$C$37:$C$402=$B16)*('Data Tab - MK EPA P3'!AJ$37:AJ$402&lt;&gt;""),0),'Data Tab - MK EPA P3'!AJ$37:AJ$402),"")</f>
        <v>3.82</v>
      </c>
      <c r="I16" s="50">
        <f>IFERROR(LOOKUP(2,1/INDEX(('Data Tab - MK EPA P3'!$C$37:$C$402=$B16)*('Data Tab - MK EPA P3'!AH$37:AH$402&lt;&gt;""),0),'Data Tab - MK EPA P3'!AH$37:AH$402),"")</f>
        <v>8</v>
      </c>
      <c r="J16" s="80">
        <f>IFERROR(LOOKUP(2,1/INDEX(('Data Tab - MK EPA P3'!$C$37:$C$402=$B16)*('Data Tab - MK EPA P3'!Z$37:Z$402&lt;&gt;""),0),'Data Tab - MK EPA P3'!Z$37:Z$402),"")</f>
        <v>0.18</v>
      </c>
      <c r="K16" s="262" t="str">
        <f t="array" ref="K16">IFERROR(INDEX('Data Tab - MK Effluent Quality'!R$37:R$2000,MATCH(1,INDEX((TRUNC('Data Tab - MK Effluent Quality'!$C$37:$C$2000,0)=$B16)*('Data Tab - MK Effluent Quality'!R$37:R$2000&lt;&gt;""),0),0)),"")</f>
        <v/>
      </c>
    </row>
    <row r="17" spans="2:11" x14ac:dyDescent="0.2">
      <c r="B17" s="165">
        <f t="array" ref="B17">IFERROR(INDEX('MK Intermediate'!$C$8:$C$103,MATCH(0,COUNTIF($B$12:B16,'MK Intermediate'!$C$8:$C$103&amp;""),0)),"")</f>
        <v>44993</v>
      </c>
      <c r="C17" s="26">
        <f>IFERROR(LOOKUP(2,1/INDEX(('Data Tab - MK EPA P3'!$C$37:$C$402=$B17)*('Data Tab - MK EPA P3'!AA$37:AA$402&lt;&gt;""),0),'Data Tab - MK EPA P3'!AA$37:AA$402),"")</f>
        <v>3</v>
      </c>
      <c r="D17" s="26">
        <f>IFERROR(LOOKUP(2,1/INDEX(('Data Tab - MK EPA P3'!$C$37:$C$402=$B17)*('Data Tab - MK EPA P3'!AL$37:AL$402&lt;&gt;""),0),'Data Tab - MK EPA P3'!AL$37:AL$402),"")</f>
        <v>7</v>
      </c>
      <c r="E17" s="26" t="str">
        <f>IFERROR(LOOKUP(2,1/INDEX(('Data Tab - MK EPA P3'!$C$37:$C$402=$B17)*('Data Tab - MK EPA P3'!AF$37:AF$402&lt;&gt;""),0),'Data Tab - MK EPA P3'!AF$37:AF$402),"")</f>
        <v>&lt;2</v>
      </c>
      <c r="F17" s="26" t="str">
        <f>IFERROR(LOOKUP(2,1/INDEX(('Data Tab - MK EPA P3'!$C$37:$C$402=$B17)*('Data Tab - MK EPA P3'!AC$37:AC$402&lt;&gt;""),0),'Data Tab - MK EPA P3'!AC$37:AC$402),"")</f>
        <v>&lt;2</v>
      </c>
      <c r="G17" s="44">
        <f>IFERROR(LOOKUP(2,1/INDEX(('Data Tab - MK EPA P3'!$C$37:$C$402=$B17)*('Data Tab - MK EPA P3'!AK$37:AK$402&lt;&gt;""),0),'Data Tab - MK EPA P3'!AK$37:AK$402),"")</f>
        <v>0.18</v>
      </c>
      <c r="H17" s="44">
        <f>IFERROR(LOOKUP(2,1/INDEX(('Data Tab - MK EPA P3'!$C$37:$C$402=$B17)*('Data Tab - MK EPA P3'!AJ$37:AJ$402&lt;&gt;""),0),'Data Tab - MK EPA P3'!AJ$37:AJ$402),"")</f>
        <v>3.6</v>
      </c>
      <c r="I17" s="50">
        <f>IFERROR(LOOKUP(2,1/INDEX(('Data Tab - MK EPA P3'!$C$37:$C$402=$B17)*('Data Tab - MK EPA P3'!AH$37:AH$402&lt;&gt;""),0),'Data Tab - MK EPA P3'!AH$37:AH$402),"")</f>
        <v>6.8</v>
      </c>
      <c r="J17" s="80">
        <f>IFERROR(LOOKUP(2,1/INDEX(('Data Tab - MK EPA P3'!$C$37:$C$402=$B17)*('Data Tab - MK EPA P3'!Z$37:Z$402&lt;&gt;""),0),'Data Tab - MK EPA P3'!Z$37:Z$402),"")</f>
        <v>0.32</v>
      </c>
      <c r="K17" s="262" t="str">
        <f t="array" ref="K17">IFERROR(INDEX('Data Tab - MK Effluent Quality'!R$37:R$2000,MATCH(1,INDEX((TRUNC('Data Tab - MK Effluent Quality'!$C$37:$C$2000,0)=$B17)*('Data Tab - MK Effluent Quality'!R$37:R$2000&lt;&gt;""),0),0)),"")</f>
        <v/>
      </c>
    </row>
    <row r="18" spans="2:11" x14ac:dyDescent="0.2">
      <c r="B18" s="165">
        <f t="array" ref="B18">IFERROR(INDEX('MK Intermediate'!$C$8:$C$103,MATCH(0,COUNTIF($B$12:B17,'MK Intermediate'!$C$8:$C$103&amp;""),0)),"")</f>
        <v>45007</v>
      </c>
      <c r="C18" s="26">
        <f>IFERROR(LOOKUP(2,1/INDEX(('Data Tab - MK EPA P3'!$C$37:$C$402=$B18)*('Data Tab - MK EPA P3'!AA$37:AA$402&lt;&gt;""),0),'Data Tab - MK EPA P3'!AA$37:AA$402),"")</f>
        <v>4</v>
      </c>
      <c r="D18" s="26">
        <f>IFERROR(LOOKUP(2,1/INDEX(('Data Tab - MK EPA P3'!$C$37:$C$402=$B18)*('Data Tab - MK EPA P3'!AL$37:AL$402&lt;&gt;""),0),'Data Tab - MK EPA P3'!AL$37:AL$402),"")</f>
        <v>13</v>
      </c>
      <c r="E18" s="26" t="str">
        <f>IFERROR(LOOKUP(2,1/INDEX(('Data Tab - MK EPA P3'!$C$37:$C$402=$B18)*('Data Tab - MK EPA P3'!AF$37:AF$402&lt;&gt;""),0),'Data Tab - MK EPA P3'!AF$37:AF$402),"")</f>
        <v>&lt;2</v>
      </c>
      <c r="F18" s="26" t="str">
        <f>IFERROR(LOOKUP(2,1/INDEX(('Data Tab - MK EPA P3'!$C$37:$C$402=$B18)*('Data Tab - MK EPA P3'!AC$37:AC$402&lt;&gt;""),0),'Data Tab - MK EPA P3'!AC$37:AC$402),"")</f>
        <v>&lt;2</v>
      </c>
      <c r="G18" s="44">
        <f>IFERROR(LOOKUP(2,1/INDEX(('Data Tab - MK EPA P3'!$C$37:$C$402=$B18)*('Data Tab - MK EPA P3'!AK$37:AK$402&lt;&gt;""),0),'Data Tab - MK EPA P3'!AK$37:AK$402),"")</f>
        <v>0.5</v>
      </c>
      <c r="H18" s="44">
        <f>IFERROR(LOOKUP(2,1/INDEX(('Data Tab - MK EPA P3'!$C$37:$C$402=$B18)*('Data Tab - MK EPA P3'!AJ$37:AJ$402&lt;&gt;""),0),'Data Tab - MK EPA P3'!AJ$37:AJ$402),"")</f>
        <v>3.37</v>
      </c>
      <c r="I18" s="50">
        <f>IFERROR(LOOKUP(2,1/INDEX(('Data Tab - MK EPA P3'!$C$37:$C$402=$B18)*('Data Tab - MK EPA P3'!AH$37:AH$402&lt;&gt;""),0),'Data Tab - MK EPA P3'!AH$37:AH$402),"")</f>
        <v>6.7</v>
      </c>
      <c r="J18" s="80">
        <f>IFERROR(LOOKUP(2,1/INDEX(('Data Tab - MK EPA P3'!$C$37:$C$402=$B18)*('Data Tab - MK EPA P3'!Z$37:Z$402&lt;&gt;""),0),'Data Tab - MK EPA P3'!Z$37:Z$402),"")</f>
        <v>0.56000000000000005</v>
      </c>
      <c r="K18" s="262" t="str">
        <f t="array" ref="K18">IFERROR(INDEX('Data Tab - MK Effluent Quality'!R$37:R$2000,MATCH(1,INDEX((TRUNC('Data Tab - MK Effluent Quality'!$C$37:$C$2000,0)=$B18)*('Data Tab - MK Effluent Quality'!R$37:R$2000&lt;&gt;""),0),0)),"")</f>
        <v/>
      </c>
    </row>
    <row r="19" spans="2:11" x14ac:dyDescent="0.2">
      <c r="B19" s="165">
        <f t="array" ref="B19">IFERROR(INDEX('MK Intermediate'!$C$8:$C$103,MATCH(0,COUNTIF($B$12:B18,'MK Intermediate'!$C$8:$C$103&amp;""),0)),"")</f>
        <v>45021.333333333328</v>
      </c>
      <c r="C19" s="26">
        <f>IFERROR(LOOKUP(2,1/INDEX(('Data Tab - MK EPA P3'!$C$37:$C$402=$B19)*('Data Tab - MK EPA P3'!AA$37:AA$402&lt;&gt;""),0),'Data Tab - MK EPA P3'!AA$37:AA$402),"")</f>
        <v>3</v>
      </c>
      <c r="D19" s="26">
        <f>IFERROR(LOOKUP(2,1/INDEX(('Data Tab - MK EPA P3'!$C$37:$C$402=$B19)*('Data Tab - MK EPA P3'!AL$37:AL$402&lt;&gt;""),0),'Data Tab - MK EPA P3'!AL$37:AL$402),"")</f>
        <v>7</v>
      </c>
      <c r="E19" s="26">
        <f>IFERROR(LOOKUP(2,1/INDEX(('Data Tab - MK EPA P3'!$C$37:$C$402=$B19)*('Data Tab - MK EPA P3'!AF$37:AF$402&lt;&gt;""),0),'Data Tab - MK EPA P3'!AF$37:AF$402),"")</f>
        <v>2</v>
      </c>
      <c r="F19" s="26">
        <f>IFERROR(LOOKUP(2,1/INDEX(('Data Tab - MK EPA P3'!$C$37:$C$402=$B19)*('Data Tab - MK EPA P3'!AC$37:AC$402&lt;&gt;""),0),'Data Tab - MK EPA P3'!AC$37:AC$402),"")</f>
        <v>1</v>
      </c>
      <c r="G19" s="44">
        <f>IFERROR(LOOKUP(2,1/INDEX(('Data Tab - MK EPA P3'!$C$37:$C$402=$B19)*('Data Tab - MK EPA P3'!AK$37:AK$402&lt;&gt;""),0),'Data Tab - MK EPA P3'!AK$37:AK$402),"")</f>
        <v>0.14000000000000001</v>
      </c>
      <c r="H19" s="44">
        <f>IFERROR(LOOKUP(2,1/INDEX(('Data Tab - MK EPA P3'!$C$37:$C$402=$B19)*('Data Tab - MK EPA P3'!AJ$37:AJ$402&lt;&gt;""),0),'Data Tab - MK EPA P3'!AJ$37:AJ$402),"")</f>
        <v>4.0999999999999996</v>
      </c>
      <c r="I19" s="50">
        <f>IFERROR(LOOKUP(2,1/INDEX(('Data Tab - MK EPA P3'!$C$37:$C$402=$B19)*('Data Tab - MK EPA P3'!AH$37:AH$402&lt;&gt;""),0),'Data Tab - MK EPA P3'!AH$37:AH$402),"")</f>
        <v>6.6</v>
      </c>
      <c r="J19" s="80">
        <f>IFERROR(LOOKUP(2,1/INDEX(('Data Tab - MK EPA P3'!$C$37:$C$402=$B19)*('Data Tab - MK EPA P3'!Z$37:Z$402&lt;&gt;""),0),'Data Tab - MK EPA P3'!Z$37:Z$402),"")</f>
        <v>0.48</v>
      </c>
      <c r="K19" s="262" t="str">
        <f t="array" ref="K19">IFERROR(INDEX('Data Tab - MK Effluent Quality'!R$37:R$2000,MATCH(1,INDEX((TRUNC('Data Tab - MK Effluent Quality'!$C$37:$C$2000,0)=$B19)*('Data Tab - MK Effluent Quality'!R$37:R$2000&lt;&gt;""),0),0)),"")</f>
        <v/>
      </c>
    </row>
    <row r="20" spans="2:11" x14ac:dyDescent="0.2">
      <c r="B20" s="165">
        <f t="array" ref="B20">IFERROR(INDEX('MK Intermediate'!$C$8:$C$103,MATCH(0,COUNTIF($B$12:B19,'MK Intermediate'!$C$8:$C$103&amp;""),0)),"")</f>
        <v>45035.333333333328</v>
      </c>
      <c r="C20" s="26" t="str">
        <f>IFERROR(LOOKUP(2,1/INDEX(('Data Tab - MK EPA P3'!$C$37:$C$402=$B20)*('Data Tab - MK EPA P3'!AA$37:AA$402&lt;&gt;""),0),'Data Tab - MK EPA P3'!AA$37:AA$402),"")</f>
        <v>&lt;2</v>
      </c>
      <c r="D20" s="26">
        <f>IFERROR(LOOKUP(2,1/INDEX(('Data Tab - MK EPA P3'!$C$37:$C$402=$B20)*('Data Tab - MK EPA P3'!AL$37:AL$402&lt;&gt;""),0),'Data Tab - MK EPA P3'!AL$37:AL$402),"")</f>
        <v>2</v>
      </c>
      <c r="E20" s="26" t="str">
        <f>IFERROR(LOOKUP(2,1/INDEX(('Data Tab - MK EPA P3'!$C$37:$C$402=$B20)*('Data Tab - MK EPA P3'!AF$37:AF$402&lt;&gt;""),0),'Data Tab - MK EPA P3'!AF$37:AF$402),"")</f>
        <v>&lt;2</v>
      </c>
      <c r="F20" s="26">
        <f>IFERROR(LOOKUP(2,1/INDEX(('Data Tab - MK EPA P3'!$C$37:$C$402=$B20)*('Data Tab - MK EPA P3'!AC$37:AC$402&lt;&gt;""),0),'Data Tab - MK EPA P3'!AC$37:AC$402),"")</f>
        <v>4</v>
      </c>
      <c r="G20" s="44">
        <f>IFERROR(LOOKUP(2,1/INDEX(('Data Tab - MK EPA P3'!$C$37:$C$402=$B20)*('Data Tab - MK EPA P3'!AK$37:AK$402&lt;&gt;""),0),'Data Tab - MK EPA P3'!AK$37:AK$402),"")</f>
        <v>0.09</v>
      </c>
      <c r="H20" s="44">
        <f>IFERROR(LOOKUP(2,1/INDEX(('Data Tab - MK EPA P3'!$C$37:$C$402=$B20)*('Data Tab - MK EPA P3'!AJ$37:AJ$402&lt;&gt;""),0),'Data Tab - MK EPA P3'!AJ$37:AJ$402),"")</f>
        <v>3.99</v>
      </c>
      <c r="I20" s="50">
        <f>IFERROR(LOOKUP(2,1/INDEX(('Data Tab - MK EPA P3'!$C$37:$C$402=$B20)*('Data Tab - MK EPA P3'!AH$37:AH$402&lt;&gt;""),0),'Data Tab - MK EPA P3'!AH$37:AH$402),"")</f>
        <v>6.9</v>
      </c>
      <c r="J20" s="80">
        <f>IFERROR(LOOKUP(2,1/INDEX(('Data Tab - MK EPA P3'!$C$37:$C$402=$B20)*('Data Tab - MK EPA P3'!Z$37:Z$402&lt;&gt;""),0),'Data Tab - MK EPA P3'!Z$37:Z$402),"")</f>
        <v>0.75</v>
      </c>
      <c r="K20" s="262" t="str">
        <f t="array" ref="K20">IFERROR(INDEX('Data Tab - MK Effluent Quality'!R$37:R$2000,MATCH(1,INDEX((TRUNC('Data Tab - MK Effluent Quality'!$C$37:$C$2000,0)=$B20)*('Data Tab - MK Effluent Quality'!R$37:R$2000&lt;&gt;""),0),0)),"")</f>
        <v/>
      </c>
    </row>
    <row r="21" spans="2:11" x14ac:dyDescent="0.2">
      <c r="B21" s="165">
        <f t="array" ref="B21">IFERROR(INDEX('MK Intermediate'!$C$8:$C$103,MATCH(0,COUNTIF($B$12:B20,'MK Intermediate'!$C$8:$C$103&amp;""),0)),"")</f>
        <v>45049.333333333328</v>
      </c>
      <c r="C21" s="26">
        <f>IFERROR(LOOKUP(2,1/INDEX(('Data Tab - MK EPA P3'!$C$37:$C$402=$B21)*('Data Tab - MK EPA P3'!AA$37:AA$402&lt;&gt;""),0),'Data Tab - MK EPA P3'!AA$37:AA$402),"")</f>
        <v>5</v>
      </c>
      <c r="D21" s="26">
        <f>IFERROR(LOOKUP(2,1/INDEX(('Data Tab - MK EPA P3'!$C$37:$C$402=$B21)*('Data Tab - MK EPA P3'!AL$37:AL$402&lt;&gt;""),0),'Data Tab - MK EPA P3'!AL$37:AL$402),"")</f>
        <v>3</v>
      </c>
      <c r="E21" s="26" t="str">
        <f>IFERROR(LOOKUP(2,1/INDEX(('Data Tab - MK EPA P3'!$C$37:$C$402=$B21)*('Data Tab - MK EPA P3'!AF$37:AF$402&lt;&gt;""),0),'Data Tab - MK EPA P3'!AF$37:AF$402),"")</f>
        <v>&lt;2</v>
      </c>
      <c r="F21" s="26">
        <f>IFERROR(LOOKUP(2,1/INDEX(('Data Tab - MK EPA P3'!$C$37:$C$402=$B21)*('Data Tab - MK EPA P3'!AC$37:AC$402&lt;&gt;""),0),'Data Tab - MK EPA P3'!AC$37:AC$402),"")</f>
        <v>660</v>
      </c>
      <c r="G21" s="44">
        <f>IFERROR(LOOKUP(2,1/INDEX(('Data Tab - MK EPA P3'!$C$37:$C$402=$B21)*('Data Tab - MK EPA P3'!AK$37:AK$402&lt;&gt;""),0),'Data Tab - MK EPA P3'!AK$37:AK$402),"")</f>
        <v>0.09</v>
      </c>
      <c r="H21" s="44">
        <f>IFERROR(LOOKUP(2,1/INDEX(('Data Tab - MK EPA P3'!$C$37:$C$402=$B21)*('Data Tab - MK EPA P3'!AJ$37:AJ$402&lt;&gt;""),0),'Data Tab - MK EPA P3'!AJ$37:AJ$402),"")</f>
        <v>4.9800000000000004</v>
      </c>
      <c r="I21" s="50">
        <f>IFERROR(LOOKUP(2,1/INDEX(('Data Tab - MK EPA P3'!$C$37:$C$402=$B21)*('Data Tab - MK EPA P3'!AH$37:AH$402&lt;&gt;""),0),'Data Tab - MK EPA P3'!AH$37:AH$402),"")</f>
        <v>7.3</v>
      </c>
      <c r="J21" s="80">
        <f>IFERROR(LOOKUP(2,1/INDEX(('Data Tab - MK EPA P3'!$C$37:$C$402=$B21)*('Data Tab - MK EPA P3'!Z$37:Z$402&lt;&gt;""),0),'Data Tab - MK EPA P3'!Z$37:Z$402),"")</f>
        <v>0.16</v>
      </c>
      <c r="K21" s="262" t="str">
        <f t="array" ref="K21">IFERROR(INDEX('Data Tab - MK Effluent Quality'!R$37:R$2000,MATCH(1,INDEX((TRUNC('Data Tab - MK Effluent Quality'!$C$37:$C$2000,0)=$B21)*('Data Tab - MK Effluent Quality'!R$37:R$2000&lt;&gt;""),0),0)),"")</f>
        <v/>
      </c>
    </row>
    <row r="22" spans="2:11" x14ac:dyDescent="0.2">
      <c r="B22" s="165">
        <f t="array" ref="B22">IFERROR(INDEX('MK Intermediate'!$C$8:$C$103,MATCH(0,COUNTIF($B$12:B21,'MK Intermediate'!$C$8:$C$103&amp;""),0)),"")</f>
        <v>45063.333333333328</v>
      </c>
      <c r="C22" s="26">
        <f>IFERROR(LOOKUP(2,1/INDEX(('Data Tab - MK EPA P3'!$C$37:$C$402=$B22)*('Data Tab - MK EPA P3'!AA$37:AA$402&lt;&gt;""),0),'Data Tab - MK EPA P3'!AA$37:AA$402),"")</f>
        <v>2</v>
      </c>
      <c r="D22" s="26" t="str">
        <f>IFERROR(LOOKUP(2,1/INDEX(('Data Tab - MK EPA P3'!$C$37:$C$402=$B22)*('Data Tab - MK EPA P3'!AL$37:AL$402&lt;&gt;""),0),'Data Tab - MK EPA P3'!AL$37:AL$402),"")</f>
        <v>&lt;2</v>
      </c>
      <c r="E22" s="26" t="str">
        <f>IFERROR(LOOKUP(2,1/INDEX(('Data Tab - MK EPA P3'!$C$37:$C$402=$B22)*('Data Tab - MK EPA P3'!AF$37:AF$402&lt;&gt;""),0),'Data Tab - MK EPA P3'!AF$37:AF$402),"")</f>
        <v>&lt;2</v>
      </c>
      <c r="F22" s="26" t="str">
        <f>IFERROR(LOOKUP(2,1/INDEX(('Data Tab - MK EPA P3'!$C$37:$C$402=$B22)*('Data Tab - MK EPA P3'!AC$37:AC$402&lt;&gt;""),0),'Data Tab - MK EPA P3'!AC$37:AC$402),"")</f>
        <v>&lt;2</v>
      </c>
      <c r="G22" s="44">
        <f>IFERROR(LOOKUP(2,1/INDEX(('Data Tab - MK EPA P3'!$C$37:$C$402=$B22)*('Data Tab - MK EPA P3'!AK$37:AK$402&lt;&gt;""),0),'Data Tab - MK EPA P3'!AK$37:AK$402),"")</f>
        <v>7.0000000000000007E-2</v>
      </c>
      <c r="H22" s="44">
        <f>IFERROR(LOOKUP(2,1/INDEX(('Data Tab - MK EPA P3'!$C$37:$C$402=$B22)*('Data Tab - MK EPA P3'!AJ$37:AJ$402&lt;&gt;""),0),'Data Tab - MK EPA P3'!AJ$37:AJ$402),"")</f>
        <v>4.8099999999999996</v>
      </c>
      <c r="I22" s="50">
        <f>IFERROR(LOOKUP(2,1/INDEX(('Data Tab - MK EPA P3'!$C$37:$C$402=$B22)*('Data Tab - MK EPA P3'!AH$37:AH$402&lt;&gt;""),0),'Data Tab - MK EPA P3'!AH$37:AH$402),"")</f>
        <v>6.9</v>
      </c>
      <c r="J22" s="80">
        <f>IFERROR(LOOKUP(2,1/INDEX(('Data Tab - MK EPA P3'!$C$37:$C$402=$B22)*('Data Tab - MK EPA P3'!Z$37:Z$402&lt;&gt;""),0),'Data Tab - MK EPA P3'!Z$37:Z$402),"")</f>
        <v>0.52</v>
      </c>
      <c r="K22" s="262" t="str">
        <f t="array" ref="K22">IFERROR(INDEX('Data Tab - MK Effluent Quality'!R$37:R$2000,MATCH(1,INDEX((TRUNC('Data Tab - MK Effluent Quality'!$C$37:$C$2000,0)=$B22)*('Data Tab - MK Effluent Quality'!R$37:R$2000&lt;&gt;""),0),0)),"")</f>
        <v/>
      </c>
    </row>
    <row r="23" spans="2:11" x14ac:dyDescent="0.2">
      <c r="B23" s="165">
        <f t="array" ref="B23">IFERROR(INDEX('MK Intermediate'!$C$8:$C$103,MATCH(0,COUNTIF($B$12:B22,'MK Intermediate'!$C$8:$C$103&amp;""),0)),"")</f>
        <v>45077.333333333328</v>
      </c>
      <c r="C23" s="26">
        <f>IFERROR(LOOKUP(2,1/INDEX(('Data Tab - MK EPA P3'!$C$37:$C$402=$B23)*('Data Tab - MK EPA P3'!AA$37:AA$402&lt;&gt;""),0),'Data Tab - MK EPA P3'!AA$37:AA$402),"")</f>
        <v>4</v>
      </c>
      <c r="D23" s="26" t="str">
        <f>IFERROR(LOOKUP(2,1/INDEX(('Data Tab - MK EPA P3'!$C$37:$C$402=$B23)*('Data Tab - MK EPA P3'!AL$37:AL$402&lt;&gt;""),0),'Data Tab - MK EPA P3'!AL$37:AL$402),"")</f>
        <v>&lt;2</v>
      </c>
      <c r="E23" s="26" t="str">
        <f>IFERROR(LOOKUP(2,1/INDEX(('Data Tab - MK EPA P3'!$C$37:$C$402=$B23)*('Data Tab - MK EPA P3'!AF$37:AF$402&lt;&gt;""),0),'Data Tab - MK EPA P3'!AF$37:AF$402),"")</f>
        <v>&lt;2</v>
      </c>
      <c r="F23" s="26" t="str">
        <f>IFERROR(LOOKUP(2,1/INDEX(('Data Tab - MK EPA P3'!$C$37:$C$402=$B23)*('Data Tab - MK EPA P3'!AC$37:AC$402&lt;&gt;""),0),'Data Tab - MK EPA P3'!AC$37:AC$402),"")</f>
        <v>&lt;2</v>
      </c>
      <c r="G23" s="44">
        <f>IFERROR(LOOKUP(2,1/INDEX(('Data Tab - MK EPA P3'!$C$37:$C$402=$B23)*('Data Tab - MK EPA P3'!AK$37:AK$402&lt;&gt;""),0),'Data Tab - MK EPA P3'!AK$37:AK$402),"")</f>
        <v>0.09</v>
      </c>
      <c r="H23" s="44">
        <f>IFERROR(LOOKUP(2,1/INDEX(('Data Tab - MK EPA P3'!$C$37:$C$402=$B23)*('Data Tab - MK EPA P3'!AJ$37:AJ$402&lt;&gt;""),0),'Data Tab - MK EPA P3'!AJ$37:AJ$402),"")</f>
        <v>4.75</v>
      </c>
      <c r="I23" s="50">
        <f>IFERROR(LOOKUP(2,1/INDEX(('Data Tab - MK EPA P3'!$C$37:$C$402=$B23)*('Data Tab - MK EPA P3'!AH$37:AH$402&lt;&gt;""),0),'Data Tab - MK EPA P3'!AH$37:AH$402),"")</f>
        <v>6.9</v>
      </c>
      <c r="J23" s="80">
        <f>IFERROR(LOOKUP(2,1/INDEX(('Data Tab - MK EPA P3'!$C$37:$C$402=$B23)*('Data Tab - MK EPA P3'!Z$37:Z$402&lt;&gt;""),0),'Data Tab - MK EPA P3'!Z$37:Z$402),"")</f>
        <v>0.57999999999999996</v>
      </c>
      <c r="K23" s="262" t="str">
        <f t="array" ref="K23">IFERROR(INDEX('Data Tab - MK Effluent Quality'!R$37:R$2000,MATCH(1,INDEX((TRUNC('Data Tab - MK Effluent Quality'!$C$37:$C$2000,0)=$B23)*('Data Tab - MK Effluent Quality'!R$37:R$2000&lt;&gt;""),0),0)),"")</f>
        <v/>
      </c>
    </row>
    <row r="24" spans="2:11" x14ac:dyDescent="0.2">
      <c r="B24" s="165">
        <f t="array" ref="B24">IFERROR(INDEX('MK Intermediate'!$C$8:$C$103,MATCH(0,COUNTIF($B$12:B23,'MK Intermediate'!$C$8:$C$103&amp;""),0)),"")</f>
        <v>45091.3125</v>
      </c>
      <c r="C24" s="26">
        <f>IFERROR(LOOKUP(2,1/INDEX(('Data Tab - MK EPA P3'!$C$37:$C$402=$B24)*('Data Tab - MK EPA P3'!AA$37:AA$402&lt;&gt;""),0),'Data Tab - MK EPA P3'!AA$37:AA$402),"")</f>
        <v>2</v>
      </c>
      <c r="D24" s="26">
        <f>IFERROR(LOOKUP(2,1/INDEX(('Data Tab - MK EPA P3'!$C$37:$C$402=$B24)*('Data Tab - MK EPA P3'!AL$37:AL$402&lt;&gt;""),0),'Data Tab - MK EPA P3'!AL$37:AL$402),"")</f>
        <v>7</v>
      </c>
      <c r="E24" s="26" t="str">
        <f>IFERROR(LOOKUP(2,1/INDEX(('Data Tab - MK EPA P3'!$C$37:$C$402=$B24)*('Data Tab - MK EPA P3'!AF$37:AF$402&lt;&gt;""),0),'Data Tab - MK EPA P3'!AF$37:AF$402),"")</f>
        <v>&lt;2</v>
      </c>
      <c r="F24" s="26" t="str">
        <f>IFERROR(LOOKUP(2,1/INDEX(('Data Tab - MK EPA P3'!$C$37:$C$402=$B24)*('Data Tab - MK EPA P3'!AC$37:AC$402&lt;&gt;""),0),'Data Tab - MK EPA P3'!AC$37:AC$402),"")</f>
        <v>&lt;2</v>
      </c>
      <c r="G24" s="44">
        <f>IFERROR(LOOKUP(2,1/INDEX(('Data Tab - MK EPA P3'!$C$37:$C$402=$B24)*('Data Tab - MK EPA P3'!AK$37:AK$402&lt;&gt;""),0),'Data Tab - MK EPA P3'!AK$37:AK$402),"")</f>
        <v>0.19</v>
      </c>
      <c r="H24" s="44">
        <f>IFERROR(LOOKUP(2,1/INDEX(('Data Tab - MK EPA P3'!$C$37:$C$402=$B24)*('Data Tab - MK EPA P3'!AJ$37:AJ$402&lt;&gt;""),0),'Data Tab - MK EPA P3'!AJ$37:AJ$402),"")</f>
        <v>4.96</v>
      </c>
      <c r="I24" s="50">
        <f>IFERROR(LOOKUP(2,1/INDEX(('Data Tab - MK EPA P3'!$C$37:$C$402=$B24)*('Data Tab - MK EPA P3'!AH$37:AH$402&lt;&gt;""),0),'Data Tab - MK EPA P3'!AH$37:AH$402),"")</f>
        <v>7</v>
      </c>
      <c r="J24" s="80">
        <f>IFERROR(LOOKUP(2,1/INDEX(('Data Tab - MK EPA P3'!$C$37:$C$402=$B24)*('Data Tab - MK EPA P3'!Z$37:Z$402&lt;&gt;""),0),'Data Tab - MK EPA P3'!Z$37:Z$402),"")</f>
        <v>0.74</v>
      </c>
      <c r="K24" s="262" t="str">
        <f t="array" ref="K24">IFERROR(INDEX('Data Tab - MK Effluent Quality'!R$37:R$2000,MATCH(1,INDEX((TRUNC('Data Tab - MK Effluent Quality'!$C$37:$C$2000,0)=$B24)*('Data Tab - MK Effluent Quality'!R$37:R$2000&lt;&gt;""),0),0)),"")</f>
        <v/>
      </c>
    </row>
    <row r="25" spans="2:11" x14ac:dyDescent="0.2">
      <c r="B25" s="165">
        <f t="array" ref="B25">IFERROR(INDEX('MK Intermediate'!$C$8:$C$103,MATCH(0,COUNTIF($B$12:B24,'MK Intermediate'!$C$8:$C$103&amp;""),0)),"")</f>
        <v>45105.333333333328</v>
      </c>
      <c r="C25" s="26">
        <f>IFERROR(LOOKUP(2,1/INDEX(('Data Tab - MK EPA P3'!$C$37:$C$402=$B25)*('Data Tab - MK EPA P3'!AA$37:AA$402&lt;&gt;""),0),'Data Tab - MK EPA P3'!AA$37:AA$402),"")</f>
        <v>8</v>
      </c>
      <c r="D25" s="26">
        <f>IFERROR(LOOKUP(2,1/INDEX(('Data Tab - MK EPA P3'!$C$37:$C$402=$B25)*('Data Tab - MK EPA P3'!AL$37:AL$402&lt;&gt;""),0),'Data Tab - MK EPA P3'!AL$37:AL$402),"")</f>
        <v>14</v>
      </c>
      <c r="E25" s="26" t="str">
        <f>IFERROR(LOOKUP(2,1/INDEX(('Data Tab - MK EPA P3'!$C$37:$C$402=$B25)*('Data Tab - MK EPA P3'!AF$37:AF$402&lt;&gt;""),0),'Data Tab - MK EPA P3'!AF$37:AF$402),"")</f>
        <v>&lt;2</v>
      </c>
      <c r="F25" s="26" t="str">
        <f>IFERROR(LOOKUP(2,1/INDEX(('Data Tab - MK EPA P3'!$C$37:$C$402=$B25)*('Data Tab - MK EPA P3'!AC$37:AC$402&lt;&gt;""),0),'Data Tab - MK EPA P3'!AC$37:AC$402),"")</f>
        <v>&lt;2</v>
      </c>
      <c r="G25" s="44">
        <f>IFERROR(LOOKUP(2,1/INDEX(('Data Tab - MK EPA P3'!$C$37:$C$402=$B25)*('Data Tab - MK EPA P3'!AK$37:AK$402&lt;&gt;""),0),'Data Tab - MK EPA P3'!AK$37:AK$402),"")</f>
        <v>0.13</v>
      </c>
      <c r="H25" s="44">
        <f>IFERROR(LOOKUP(2,1/INDEX(('Data Tab - MK EPA P3'!$C$37:$C$402=$B25)*('Data Tab - MK EPA P3'!AJ$37:AJ$402&lt;&gt;""),0),'Data Tab - MK EPA P3'!AJ$37:AJ$402),"")</f>
        <v>5.39</v>
      </c>
      <c r="I25" s="50">
        <f>IFERROR(LOOKUP(2,1/INDEX(('Data Tab - MK EPA P3'!$C$37:$C$402=$B25)*('Data Tab - MK EPA P3'!AH$37:AH$402&lt;&gt;""),0),'Data Tab - MK EPA P3'!AH$37:AH$402),"")</f>
        <v>7.2</v>
      </c>
      <c r="J25" s="80">
        <f>IFERROR(LOOKUP(2,1/INDEX(('Data Tab - MK EPA P3'!$C$37:$C$402=$B25)*('Data Tab - MK EPA P3'!Z$37:Z$402&lt;&gt;""),0),'Data Tab - MK EPA P3'!Z$37:Z$402),"")</f>
        <v>0.26</v>
      </c>
      <c r="K25" s="262" t="str">
        <f t="array" ref="K25">IFERROR(INDEX('Data Tab - MK Effluent Quality'!R$37:R$2000,MATCH(1,INDEX((TRUNC('Data Tab - MK Effluent Quality'!$C$37:$C$2000,0)=$B25)*('Data Tab - MK Effluent Quality'!R$37:R$2000&lt;&gt;""),0),0)),"")</f>
        <v/>
      </c>
    </row>
    <row r="26" spans="2:11" x14ac:dyDescent="0.2">
      <c r="B26" s="165">
        <f t="array" ref="B26">IFERROR(INDEX('MK Intermediate'!$C$8:$C$103,MATCH(0,COUNTIF($B$12:B25,'MK Intermediate'!$C$8:$C$103&amp;""),0)),"")</f>
        <v>45119.333333333328</v>
      </c>
      <c r="C26" s="26">
        <f>IFERROR(LOOKUP(2,1/INDEX(('Data Tab - MK EPA P3'!$C$37:$C$402=$B26)*('Data Tab - MK EPA P3'!AA$37:AA$402&lt;&gt;""),0),'Data Tab - MK EPA P3'!AA$37:AA$402),"")</f>
        <v>4</v>
      </c>
      <c r="D26" s="26">
        <f>IFERROR(LOOKUP(2,1/INDEX(('Data Tab - MK EPA P3'!$C$37:$C$402=$B26)*('Data Tab - MK EPA P3'!AL$37:AL$402&lt;&gt;""),0),'Data Tab - MK EPA P3'!AL$37:AL$402),"")</f>
        <v>10</v>
      </c>
      <c r="E26" s="26" t="str">
        <f>IFERROR(LOOKUP(2,1/INDEX(('Data Tab - MK EPA P3'!$C$37:$C$402=$B26)*('Data Tab - MK EPA P3'!AF$37:AF$402&lt;&gt;""),0),'Data Tab - MK EPA P3'!AF$37:AF$402),"")</f>
        <v>&lt;2</v>
      </c>
      <c r="F26" s="26" t="str">
        <f>IFERROR(LOOKUP(2,1/INDEX(('Data Tab - MK EPA P3'!$C$37:$C$402=$B26)*('Data Tab - MK EPA P3'!AC$37:AC$402&lt;&gt;""),0),'Data Tab - MK EPA P3'!AC$37:AC$402),"")</f>
        <v>&lt;2</v>
      </c>
      <c r="G26" s="44">
        <f>IFERROR(LOOKUP(2,1/INDEX(('Data Tab - MK EPA P3'!$C$37:$C$402=$B26)*('Data Tab - MK EPA P3'!AK$37:AK$402&lt;&gt;""),0),'Data Tab - MK EPA P3'!AK$37:AK$402),"")</f>
        <v>0.14000000000000001</v>
      </c>
      <c r="H26" s="44">
        <f>IFERROR(LOOKUP(2,1/INDEX(('Data Tab - MK EPA P3'!$C$37:$C$402=$B26)*('Data Tab - MK EPA P3'!AJ$37:AJ$402&lt;&gt;""),0),'Data Tab - MK EPA P3'!AJ$37:AJ$402),"")</f>
        <v>8.25</v>
      </c>
      <c r="I26" s="50">
        <f>IFERROR(LOOKUP(2,1/INDEX(('Data Tab - MK EPA P3'!$C$37:$C$402=$B26)*('Data Tab - MK EPA P3'!AH$37:AH$402&lt;&gt;""),0),'Data Tab - MK EPA P3'!AH$37:AH$402),"")</f>
        <v>7</v>
      </c>
      <c r="J26" s="80">
        <f>IFERROR(LOOKUP(2,1/INDEX(('Data Tab - MK EPA P3'!$C$37:$C$402=$B26)*('Data Tab - MK EPA P3'!Z$37:Z$402&lt;&gt;""),0),'Data Tab - MK EPA P3'!Z$37:Z$402),"")</f>
        <v>5.19</v>
      </c>
      <c r="K26" s="262" t="str">
        <f t="array" ref="K26">IFERROR(INDEX('Data Tab - MK Effluent Quality'!R$37:R$2000,MATCH(1,INDEX((TRUNC('Data Tab - MK Effluent Quality'!$C$37:$C$2000,0)=$B26)*('Data Tab - MK Effluent Quality'!R$37:R$2000&lt;&gt;""),0),0)),"")</f>
        <v/>
      </c>
    </row>
    <row r="27" spans="2:11" x14ac:dyDescent="0.2">
      <c r="B27" s="165">
        <f t="array" ref="B27">IFERROR(INDEX('MK Intermediate'!$C$8:$C$103,MATCH(0,COUNTIF($B$12:B26,'MK Intermediate'!$C$8:$C$103&amp;""),0)),"")</f>
        <v>45133.333333333328</v>
      </c>
      <c r="C27" s="26">
        <f>IFERROR(LOOKUP(2,1/INDEX(('Data Tab - MK EPA P3'!$C$37:$C$402=$B27)*('Data Tab - MK EPA P3'!AA$37:AA$402&lt;&gt;""),0),'Data Tab - MK EPA P3'!AA$37:AA$402),"")</f>
        <v>6</v>
      </c>
      <c r="D27" s="26">
        <f>IFERROR(LOOKUP(2,1/INDEX(('Data Tab - MK EPA P3'!$C$37:$C$402=$B27)*('Data Tab - MK EPA P3'!AL$37:AL$402&lt;&gt;""),0),'Data Tab - MK EPA P3'!AL$37:AL$402),"")</f>
        <v>9</v>
      </c>
      <c r="E27" s="26" t="str">
        <f>IFERROR(LOOKUP(2,1/INDEX(('Data Tab - MK EPA P3'!$C$37:$C$402=$B27)*('Data Tab - MK EPA P3'!AF$37:AF$402&lt;&gt;""),0),'Data Tab - MK EPA P3'!AF$37:AF$402),"")</f>
        <v>&lt;2</v>
      </c>
      <c r="F27" s="26">
        <f>IFERROR(LOOKUP(2,1/INDEX(('Data Tab - MK EPA P3'!$C$37:$C$402=$B27)*('Data Tab - MK EPA P3'!AC$37:AC$402&lt;&gt;""),0),'Data Tab - MK EPA P3'!AC$37:AC$402),"")</f>
        <v>6</v>
      </c>
      <c r="G27" s="44">
        <f>IFERROR(LOOKUP(2,1/INDEX(('Data Tab - MK EPA P3'!$C$37:$C$402=$B27)*('Data Tab - MK EPA P3'!AK$37:AK$402&lt;&gt;""),0),'Data Tab - MK EPA P3'!AK$37:AK$402),"")</f>
        <v>0.14000000000000001</v>
      </c>
      <c r="H27" s="44">
        <f>IFERROR(LOOKUP(2,1/INDEX(('Data Tab - MK EPA P3'!$C$37:$C$402=$B27)*('Data Tab - MK EPA P3'!AJ$37:AJ$402&lt;&gt;""),0),'Data Tab - MK EPA P3'!AJ$37:AJ$402),"")</f>
        <v>16.899999999999999</v>
      </c>
      <c r="I27" s="50">
        <f>IFERROR(LOOKUP(2,1/INDEX(('Data Tab - MK EPA P3'!$C$37:$C$402=$B27)*('Data Tab - MK EPA P3'!AH$37:AH$402&lt;&gt;""),0),'Data Tab - MK EPA P3'!AH$37:AH$402),"")</f>
        <v>7</v>
      </c>
      <c r="J27" s="80">
        <f>IFERROR(LOOKUP(2,1/INDEX(('Data Tab - MK EPA P3'!$C$37:$C$402=$B27)*('Data Tab - MK EPA P3'!Z$37:Z$402&lt;&gt;""),0),'Data Tab - MK EPA P3'!Z$37:Z$402),"")</f>
        <v>3.73</v>
      </c>
      <c r="K27" s="262" t="str">
        <f t="array" ref="K27">IFERROR(INDEX('Data Tab - MK Effluent Quality'!R$37:R$2000,MATCH(1,INDEX((TRUNC('Data Tab - MK Effluent Quality'!$C$37:$C$2000,0)=$B27)*('Data Tab - MK Effluent Quality'!R$37:R$2000&lt;&gt;""),0),0)),"")</f>
        <v/>
      </c>
    </row>
    <row r="28" spans="2:11" x14ac:dyDescent="0.2">
      <c r="B28" s="165">
        <f t="array" ref="B28">IFERROR(INDEX('MK Intermediate'!$C$8:$C$103,MATCH(0,COUNTIF($B$12:B27,'MK Intermediate'!$C$8:$C$103&amp;""),0)),"")</f>
        <v>45147.25</v>
      </c>
      <c r="C28" s="26">
        <f>IFERROR(LOOKUP(2,1/INDEX(('Data Tab - MK EPA P3'!$C$37:$C$402=$B28)*('Data Tab - MK EPA P3'!AA$37:AA$402&lt;&gt;""),0),'Data Tab - MK EPA P3'!AA$37:AA$402),"")</f>
        <v>6</v>
      </c>
      <c r="D28" s="26">
        <f>IFERROR(LOOKUP(2,1/INDEX(('Data Tab - MK EPA P3'!$C$37:$C$402=$B28)*('Data Tab - MK EPA P3'!AL$37:AL$402&lt;&gt;""),0),'Data Tab - MK EPA P3'!AL$37:AL$402),"")</f>
        <v>10</v>
      </c>
      <c r="E28" s="26" t="str">
        <f>IFERROR(LOOKUP(2,1/INDEX(('Data Tab - MK EPA P3'!$C$37:$C$402=$B28)*('Data Tab - MK EPA P3'!AF$37:AF$402&lt;&gt;""),0),'Data Tab - MK EPA P3'!AF$37:AF$402),"")</f>
        <v>&lt;2</v>
      </c>
      <c r="F28" s="26" t="str">
        <f>IFERROR(LOOKUP(2,1/INDEX(('Data Tab - MK EPA P3'!$C$37:$C$402=$B28)*('Data Tab - MK EPA P3'!AC$37:AC$402&lt;&gt;""),0),'Data Tab - MK EPA P3'!AC$37:AC$402),"")</f>
        <v>&lt;2</v>
      </c>
      <c r="G28" s="44">
        <f>IFERROR(LOOKUP(2,1/INDEX(('Data Tab - MK EPA P3'!$C$37:$C$402=$B28)*('Data Tab - MK EPA P3'!AK$37:AK$402&lt;&gt;""),0),'Data Tab - MK EPA P3'!AK$37:AK$402),"")</f>
        <v>0.18</v>
      </c>
      <c r="H28" s="44">
        <f>IFERROR(LOOKUP(2,1/INDEX(('Data Tab - MK EPA P3'!$C$37:$C$402=$B28)*('Data Tab - MK EPA P3'!AJ$37:AJ$402&lt;&gt;""),0),'Data Tab - MK EPA P3'!AJ$37:AJ$402),"")</f>
        <v>18.2</v>
      </c>
      <c r="I28" s="50">
        <f>IFERROR(LOOKUP(2,1/INDEX(('Data Tab - MK EPA P3'!$C$37:$C$402=$B28)*('Data Tab - MK EPA P3'!AH$37:AH$402&lt;&gt;""),0),'Data Tab - MK EPA P3'!AH$37:AH$402),"")</f>
        <v>7.5</v>
      </c>
      <c r="J28" s="80">
        <f>IFERROR(LOOKUP(2,1/INDEX(('Data Tab - MK EPA P3'!$C$37:$C$402=$B28)*('Data Tab - MK EPA P3'!Z$37:Z$402&lt;&gt;""),0),'Data Tab - MK EPA P3'!Z$37:Z$402),"")</f>
        <v>14.2</v>
      </c>
      <c r="K28" s="262" t="str">
        <f t="array" ref="K28">IFERROR(INDEX('Data Tab - MK Effluent Quality'!R$37:R$2000,MATCH(1,INDEX((TRUNC('Data Tab - MK Effluent Quality'!$C$37:$C$2000,0)=$B28)*('Data Tab - MK Effluent Quality'!R$37:R$2000&lt;&gt;""),0),0)),"")</f>
        <v/>
      </c>
    </row>
    <row r="29" spans="2:11" x14ac:dyDescent="0.2">
      <c r="B29" s="165">
        <f t="array" ref="B29">IFERROR(INDEX('MK Intermediate'!$C$8:$C$103,MATCH(0,COUNTIF($B$12:B28,'MK Intermediate'!$C$8:$C$103&amp;""),0)),"")</f>
        <v>45161.413194444445</v>
      </c>
      <c r="C29" s="26">
        <f>IFERROR(LOOKUP(2,1/INDEX(('Data Tab - MK EPA P3'!$C$37:$C$402=$B29)*('Data Tab - MK EPA P3'!AA$37:AA$402&lt;&gt;""),0),'Data Tab - MK EPA P3'!AA$37:AA$402),"")</f>
        <v>6</v>
      </c>
      <c r="D29" s="26">
        <f>IFERROR(LOOKUP(2,1/INDEX(('Data Tab - MK EPA P3'!$C$37:$C$402=$B29)*('Data Tab - MK EPA P3'!AL$37:AL$402&lt;&gt;""),0),'Data Tab - MK EPA P3'!AL$37:AL$402),"")</f>
        <v>13</v>
      </c>
      <c r="E29" s="26" t="str">
        <f>IFERROR(LOOKUP(2,1/INDEX(('Data Tab - MK EPA P3'!$C$37:$C$402=$B29)*('Data Tab - MK EPA P3'!AF$37:AF$402&lt;&gt;""),0),'Data Tab - MK EPA P3'!AF$37:AF$402),"")</f>
        <v>&lt;2</v>
      </c>
      <c r="F29" s="26" t="str">
        <f>IFERROR(LOOKUP(2,1/INDEX(('Data Tab - MK EPA P3'!$C$37:$C$402=$B29)*('Data Tab - MK EPA P3'!AC$37:AC$402&lt;&gt;""),0),'Data Tab - MK EPA P3'!AC$37:AC$402),"")</f>
        <v>&lt;2</v>
      </c>
      <c r="G29" s="44">
        <f>IFERROR(LOOKUP(2,1/INDEX(('Data Tab - MK EPA P3'!$C$37:$C$402=$B29)*('Data Tab - MK EPA P3'!AK$37:AK$402&lt;&gt;""),0),'Data Tab - MK EPA P3'!AK$37:AK$402),"")</f>
        <v>0.27</v>
      </c>
      <c r="H29" s="44">
        <f>IFERROR(LOOKUP(2,1/INDEX(('Data Tab - MK EPA P3'!$C$37:$C$402=$B29)*('Data Tab - MK EPA P3'!AJ$37:AJ$402&lt;&gt;""),0),'Data Tab - MK EPA P3'!AJ$37:AJ$402),"")</f>
        <v>20.399999999999999</v>
      </c>
      <c r="I29" s="50">
        <f>IFERROR(LOOKUP(2,1/INDEX(('Data Tab - MK EPA P3'!$C$37:$C$402=$B29)*('Data Tab - MK EPA P3'!AH$37:AH$402&lt;&gt;""),0),'Data Tab - MK EPA P3'!AH$37:AH$402),"")</f>
        <v>6.5</v>
      </c>
      <c r="J29" s="80">
        <f>IFERROR(LOOKUP(2,1/INDEX(('Data Tab - MK EPA P3'!$C$37:$C$402=$B29)*('Data Tab - MK EPA P3'!Z$37:Z$402&lt;&gt;""),0),'Data Tab - MK EPA P3'!Z$37:Z$402),"")</f>
        <v>1.61</v>
      </c>
      <c r="K29" s="262" t="str">
        <f t="array" ref="K29">IFERROR(INDEX('Data Tab - MK Effluent Quality'!R$37:R$2000,MATCH(1,INDEX((TRUNC('Data Tab - MK Effluent Quality'!$C$37:$C$2000,0)=$B29)*('Data Tab - MK Effluent Quality'!R$37:R$2000&lt;&gt;""),0),0)),"")</f>
        <v/>
      </c>
    </row>
    <row r="30" spans="2:11" x14ac:dyDescent="0.2">
      <c r="B30" s="165">
        <f t="array" ref="B30">IFERROR(INDEX('MK Intermediate'!$C$8:$C$103,MATCH(0,COUNTIF($B$12:B29,'MK Intermediate'!$C$8:$C$103&amp;""),0)),"")</f>
        <v>45175.416666666664</v>
      </c>
      <c r="C30" s="26">
        <f>IFERROR(LOOKUP(2,1/INDEX(('Data Tab - MK EPA P3'!$C$37:$C$402=$B30)*('Data Tab - MK EPA P3'!AA$37:AA$402&lt;&gt;""),0),'Data Tab - MK EPA P3'!AA$37:AA$402),"")</f>
        <v>3</v>
      </c>
      <c r="D30" s="26">
        <f>IFERROR(LOOKUP(2,1/INDEX(('Data Tab - MK EPA P3'!$C$37:$C$402=$B30)*('Data Tab - MK EPA P3'!AL$37:AL$402&lt;&gt;""),0),'Data Tab - MK EPA P3'!AL$37:AL$402),"")</f>
        <v>10</v>
      </c>
      <c r="E30" s="26" t="str">
        <f>IFERROR(LOOKUP(2,1/INDEX(('Data Tab - MK EPA P3'!$C$37:$C$402=$B30)*('Data Tab - MK EPA P3'!AF$37:AF$402&lt;&gt;""),0),'Data Tab - MK EPA P3'!AF$37:AF$402),"")</f>
        <v>&lt;2</v>
      </c>
      <c r="F30" s="26">
        <f>IFERROR(LOOKUP(2,1/INDEX(('Data Tab - MK EPA P3'!$C$37:$C$402=$B30)*('Data Tab - MK EPA P3'!AC$37:AC$402&lt;&gt;""),0),'Data Tab - MK EPA P3'!AC$37:AC$402),"")</f>
        <v>12</v>
      </c>
      <c r="G30" s="44">
        <f>IFERROR(LOOKUP(2,1/INDEX(('Data Tab - MK EPA P3'!$C$37:$C$402=$B30)*('Data Tab - MK EPA P3'!AK$37:AK$402&lt;&gt;""),0),'Data Tab - MK EPA P3'!AK$37:AK$402),"")</f>
        <v>0.3</v>
      </c>
      <c r="H30" s="44">
        <f>IFERROR(LOOKUP(2,1/INDEX(('Data Tab - MK EPA P3'!$C$37:$C$402=$B30)*('Data Tab - MK EPA P3'!AJ$37:AJ$402&lt;&gt;""),0),'Data Tab - MK EPA P3'!AJ$37:AJ$402),"")</f>
        <v>19.7</v>
      </c>
      <c r="I30" s="50">
        <f>IFERROR(LOOKUP(2,1/INDEX(('Data Tab - MK EPA P3'!$C$37:$C$402=$B30)*('Data Tab - MK EPA P3'!AH$37:AH$402&lt;&gt;""),0),'Data Tab - MK EPA P3'!AH$37:AH$402),"")</f>
        <v>6.6</v>
      </c>
      <c r="J30" s="80">
        <f>IFERROR(LOOKUP(2,1/INDEX(('Data Tab - MK EPA P3'!$C$37:$C$402=$B30)*('Data Tab - MK EPA P3'!Z$37:Z$402&lt;&gt;""),0),'Data Tab - MK EPA P3'!Z$37:Z$402),"")</f>
        <v>1.97</v>
      </c>
      <c r="K30" s="262" t="str">
        <f t="array" ref="K30">IFERROR(INDEX('Data Tab - MK Effluent Quality'!R$37:R$2000,MATCH(1,INDEX((TRUNC('Data Tab - MK Effluent Quality'!$C$37:$C$2000,0)=$B30)*('Data Tab - MK Effluent Quality'!R$37:R$2000&lt;&gt;""),0),0)),"")</f>
        <v/>
      </c>
    </row>
    <row r="31" spans="2:11" x14ac:dyDescent="0.2">
      <c r="B31" s="165">
        <f t="array" ref="B31">IFERROR(INDEX('MK Intermediate'!$C$8:$C$103,MATCH(0,COUNTIF($B$12:B30,'MK Intermediate'!$C$8:$C$103&amp;""),0)),"")</f>
        <v>45189.413194444445</v>
      </c>
      <c r="C31" s="26">
        <f>IFERROR(LOOKUP(2,1/INDEX(('Data Tab - MK EPA P3'!$C$37:$C$402=$B31)*('Data Tab - MK EPA P3'!AA$37:AA$402&lt;&gt;""),0),'Data Tab - MK EPA P3'!AA$37:AA$402),"")</f>
        <v>4</v>
      </c>
      <c r="D31" s="26">
        <f>IFERROR(LOOKUP(2,1/INDEX(('Data Tab - MK EPA P3'!$C$37:$C$402=$B31)*('Data Tab - MK EPA P3'!AL$37:AL$402&lt;&gt;""),0),'Data Tab - MK EPA P3'!AL$37:AL$402),"")</f>
        <v>18</v>
      </c>
      <c r="E31" s="26" t="str">
        <f>IFERROR(LOOKUP(2,1/INDEX(('Data Tab - MK EPA P3'!$C$37:$C$402=$B31)*('Data Tab - MK EPA P3'!AF$37:AF$402&lt;&gt;""),0),'Data Tab - MK EPA P3'!AF$37:AF$402),"")</f>
        <v>&lt;2</v>
      </c>
      <c r="F31" s="26">
        <f>IFERROR(LOOKUP(2,1/INDEX(('Data Tab - MK EPA P3'!$C$37:$C$402=$B31)*('Data Tab - MK EPA P3'!AC$37:AC$402&lt;&gt;""),0),'Data Tab - MK EPA P3'!AC$37:AC$402),"")</f>
        <v>4</v>
      </c>
      <c r="G31" s="44">
        <f>IFERROR(LOOKUP(2,1/INDEX(('Data Tab - MK EPA P3'!$C$37:$C$402=$B31)*('Data Tab - MK EPA P3'!AK$37:AK$402&lt;&gt;""),0),'Data Tab - MK EPA P3'!AK$37:AK$402),"")</f>
        <v>0.31</v>
      </c>
      <c r="H31" s="44">
        <f>IFERROR(LOOKUP(2,1/INDEX(('Data Tab - MK EPA P3'!$C$37:$C$402=$B31)*('Data Tab - MK EPA P3'!AJ$37:AJ$402&lt;&gt;""),0),'Data Tab - MK EPA P3'!AJ$37:AJ$402),"")</f>
        <v>8.09</v>
      </c>
      <c r="I31" s="50">
        <f>IFERROR(LOOKUP(2,1/INDEX(('Data Tab - MK EPA P3'!$C$37:$C$402=$B31)*('Data Tab - MK EPA P3'!AH$37:AH$402&lt;&gt;""),0),'Data Tab - MK EPA P3'!AH$37:AH$402),"")</f>
        <v>6.9</v>
      </c>
      <c r="J31" s="80">
        <f>IFERROR(LOOKUP(2,1/INDEX(('Data Tab - MK EPA P3'!$C$37:$C$402=$B31)*('Data Tab - MK EPA P3'!Z$37:Z$402&lt;&gt;""),0),'Data Tab - MK EPA P3'!Z$37:Z$402),"")</f>
        <v>0.51</v>
      </c>
      <c r="K31" s="262" t="str">
        <f t="array" ref="K31">IFERROR(INDEX('Data Tab - MK Effluent Quality'!R$37:R$2000,MATCH(1,INDEX((TRUNC('Data Tab - MK Effluent Quality'!$C$37:$C$2000,0)=$B31)*('Data Tab - MK Effluent Quality'!R$37:R$2000&lt;&gt;""),0),0)),"")</f>
        <v/>
      </c>
    </row>
    <row r="32" spans="2:11" x14ac:dyDescent="0.2">
      <c r="B32" s="165">
        <f t="array" ref="B32">IFERROR(INDEX('MK Intermediate'!$C$8:$C$103,MATCH(0,COUNTIF($B$12:B31,'MK Intermediate'!$C$8:$C$103&amp;""),0)),"")</f>
        <v>45203.458333333328</v>
      </c>
      <c r="C32" s="26">
        <f>IFERROR(LOOKUP(2,1/INDEX(('Data Tab - MK EPA P3'!$C$37:$C$402=$B32)*('Data Tab - MK EPA P3'!AA$37:AA$402&lt;&gt;""),0),'Data Tab - MK EPA P3'!AA$37:AA$402),"")</f>
        <v>3</v>
      </c>
      <c r="D32" s="26">
        <f>IFERROR(LOOKUP(2,1/INDEX(('Data Tab - MK EPA P3'!$C$37:$C$402=$B32)*('Data Tab - MK EPA P3'!AL$37:AL$402&lt;&gt;""),0),'Data Tab - MK EPA P3'!AL$37:AL$402),"")</f>
        <v>11</v>
      </c>
      <c r="E32" s="26" t="str">
        <f>IFERROR(LOOKUP(2,1/INDEX(('Data Tab - MK EPA P3'!$C$37:$C$402=$B32)*('Data Tab - MK EPA P3'!AF$37:AF$402&lt;&gt;""),0),'Data Tab - MK EPA P3'!AF$37:AF$402),"")</f>
        <v>&lt;2</v>
      </c>
      <c r="F32" s="26">
        <f>IFERROR(LOOKUP(2,1/INDEX(('Data Tab - MK EPA P3'!$C$37:$C$402=$B32)*('Data Tab - MK EPA P3'!AC$37:AC$402&lt;&gt;""),0),'Data Tab - MK EPA P3'!AC$37:AC$402),"")</f>
        <v>4</v>
      </c>
      <c r="G32" s="44">
        <f>IFERROR(LOOKUP(2,1/INDEX(('Data Tab - MK EPA P3'!$C$37:$C$402=$B32)*('Data Tab - MK EPA P3'!AK$37:AK$402&lt;&gt;""),0),'Data Tab - MK EPA P3'!AK$37:AK$402),"")</f>
        <v>0.1</v>
      </c>
      <c r="H32" s="44">
        <f>IFERROR(LOOKUP(2,1/INDEX(('Data Tab - MK EPA P3'!$C$37:$C$402=$B32)*('Data Tab - MK EPA P3'!AJ$37:AJ$402&lt;&gt;""),0),'Data Tab - MK EPA P3'!AJ$37:AJ$402),"")</f>
        <v>6.69</v>
      </c>
      <c r="I32" s="50">
        <f>IFERROR(LOOKUP(2,1/INDEX(('Data Tab - MK EPA P3'!$C$37:$C$402=$B32)*('Data Tab - MK EPA P3'!AH$37:AH$402&lt;&gt;""),0),'Data Tab - MK EPA P3'!AH$37:AH$402),"")</f>
        <v>6.5</v>
      </c>
      <c r="J32" s="80">
        <f>IFERROR(LOOKUP(2,1/INDEX(('Data Tab - MK EPA P3'!$C$37:$C$402=$B32)*('Data Tab - MK EPA P3'!Z$37:Z$402&lt;&gt;""),0),'Data Tab - MK EPA P3'!Z$37:Z$402),"")</f>
        <v>0.49</v>
      </c>
      <c r="K32" s="262" t="str">
        <f t="array" ref="K32">IFERROR(INDEX('Data Tab - MK Effluent Quality'!R$37:R$2000,MATCH(1,INDEX((TRUNC('Data Tab - MK Effluent Quality'!$C$37:$C$2000,0)=$B32)*('Data Tab - MK Effluent Quality'!R$37:R$2000&lt;&gt;""),0),0)),"")</f>
        <v/>
      </c>
    </row>
    <row r="33" spans="2:11" x14ac:dyDescent="0.2">
      <c r="B33" s="165">
        <f t="array" ref="B33">IFERROR(INDEX('MK Intermediate'!$C$8:$C$103,MATCH(0,COUNTIF($B$12:B32,'MK Intermediate'!$C$8:$C$103&amp;""),0)),"")</f>
        <v>45217.454861111109</v>
      </c>
      <c r="C33" s="26">
        <f>IFERROR(LOOKUP(2,1/INDEX(('Data Tab - MK EPA P3'!$C$37:$C$402=$B33)*('Data Tab - MK EPA P3'!AA$37:AA$402&lt;&gt;""),0),'Data Tab - MK EPA P3'!AA$37:AA$402),"")</f>
        <v>4</v>
      </c>
      <c r="D33" s="26">
        <f>IFERROR(LOOKUP(2,1/INDEX(('Data Tab - MK EPA P3'!$C$37:$C$402=$B33)*('Data Tab - MK EPA P3'!AL$37:AL$402&lt;&gt;""),0),'Data Tab - MK EPA P3'!AL$37:AL$402),"")</f>
        <v>17</v>
      </c>
      <c r="E33" s="26" t="str">
        <f>IFERROR(LOOKUP(2,1/INDEX(('Data Tab - MK EPA P3'!$C$37:$C$402=$B33)*('Data Tab - MK EPA P3'!AF$37:AF$402&lt;&gt;""),0),'Data Tab - MK EPA P3'!AF$37:AF$402),"")</f>
        <v>&lt;2</v>
      </c>
      <c r="F33" s="26" t="str">
        <f>IFERROR(LOOKUP(2,1/INDEX(('Data Tab - MK EPA P3'!$C$37:$C$402=$B33)*('Data Tab - MK EPA P3'!AC$37:AC$402&lt;&gt;""),0),'Data Tab - MK EPA P3'!AC$37:AC$402),"")</f>
        <v>&lt;2</v>
      </c>
      <c r="G33" s="44">
        <f>IFERROR(LOOKUP(2,1/INDEX(('Data Tab - MK EPA P3'!$C$37:$C$402=$B33)*('Data Tab - MK EPA P3'!AK$37:AK$402&lt;&gt;""),0),'Data Tab - MK EPA P3'!AK$37:AK$402),"")</f>
        <v>0.23</v>
      </c>
      <c r="H33" s="44">
        <f>IFERROR(LOOKUP(2,1/INDEX(('Data Tab - MK EPA P3'!$C$37:$C$402=$B33)*('Data Tab - MK EPA P3'!AJ$37:AJ$402&lt;&gt;""),0),'Data Tab - MK EPA P3'!AJ$37:AJ$402),"")</f>
        <v>6.73</v>
      </c>
      <c r="I33" s="50">
        <f>IFERROR(LOOKUP(2,1/INDEX(('Data Tab - MK EPA P3'!$C$37:$C$402=$B33)*('Data Tab - MK EPA P3'!AH$37:AH$402&lt;&gt;""),0),'Data Tab - MK EPA P3'!AH$37:AH$402),"")</f>
        <v>6.9</v>
      </c>
      <c r="J33" s="80">
        <f>IFERROR(LOOKUP(2,1/INDEX(('Data Tab - MK EPA P3'!$C$37:$C$402=$B33)*('Data Tab - MK EPA P3'!Z$37:Z$402&lt;&gt;""),0),'Data Tab - MK EPA P3'!Z$37:Z$402),"")</f>
        <v>1.1100000000000001</v>
      </c>
      <c r="K33" s="262" t="str">
        <f t="array" ref="K33">IFERROR(INDEX('Data Tab - MK Effluent Quality'!R$37:R$2000,MATCH(1,INDEX((TRUNC('Data Tab - MK Effluent Quality'!$C$37:$C$2000,0)=$B33)*('Data Tab - MK Effluent Quality'!R$37:R$2000&lt;&gt;""),0),0)),"")</f>
        <v/>
      </c>
    </row>
    <row r="34" spans="2:11" x14ac:dyDescent="0.2">
      <c r="B34" s="165">
        <f t="array" ref="B34">IFERROR(INDEX('MK Intermediate'!$C$8:$C$103,MATCH(0,COUNTIF($B$12:B33,'MK Intermediate'!$C$8:$C$103&amp;""),0)),"")</f>
        <v>45224</v>
      </c>
      <c r="C34" s="26">
        <f>IFERROR(LOOKUP(2,1/INDEX(('Data Tab - MK EPA P3'!$C$37:$C$402=$B34)*('Data Tab - MK EPA P3'!AA$37:AA$402&lt;&gt;""),0),'Data Tab - MK EPA P3'!AA$37:AA$402),"")</f>
        <v>6</v>
      </c>
      <c r="D34" s="26">
        <f>IFERROR(LOOKUP(2,1/INDEX(('Data Tab - MK EPA P3'!$C$37:$C$402=$B34)*('Data Tab - MK EPA P3'!AL$37:AL$402&lt;&gt;""),0),'Data Tab - MK EPA P3'!AL$37:AL$402),"")</f>
        <v>41</v>
      </c>
      <c r="E34" s="26" t="str">
        <f>IFERROR(LOOKUP(2,1/INDEX(('Data Tab - MK EPA P3'!$C$37:$C$402=$B34)*('Data Tab - MK EPA P3'!AF$37:AF$402&lt;&gt;""),0),'Data Tab - MK EPA P3'!AF$37:AF$402),"")</f>
        <v>&lt;2</v>
      </c>
      <c r="F34" s="26">
        <f>IFERROR(LOOKUP(2,1/INDEX(('Data Tab - MK EPA P3'!$C$37:$C$402=$B34)*('Data Tab - MK EPA P3'!AC$37:AC$402&lt;&gt;""),0),'Data Tab - MK EPA P3'!AC$37:AC$402),"")</f>
        <v>4</v>
      </c>
      <c r="G34" s="44">
        <f>IFERROR(LOOKUP(2,1/INDEX(('Data Tab - MK EPA P3'!$C$37:$C$402=$B34)*('Data Tab - MK EPA P3'!AK$37:AK$402&lt;&gt;""),0),'Data Tab - MK EPA P3'!AK$37:AK$402),"")</f>
        <v>0.5</v>
      </c>
      <c r="H34" s="44">
        <f>IFERROR(LOOKUP(2,1/INDEX(('Data Tab - MK EPA P3'!$C$37:$C$402=$B34)*('Data Tab - MK EPA P3'!AJ$37:AJ$402&lt;&gt;""),0),'Data Tab - MK EPA P3'!AJ$37:AJ$402),"")</f>
        <v>4.91</v>
      </c>
      <c r="I34" s="50">
        <f>IFERROR(LOOKUP(2,1/INDEX(('Data Tab - MK EPA P3'!$C$37:$C$402=$B34)*('Data Tab - MK EPA P3'!AH$37:AH$402&lt;&gt;""),0),'Data Tab - MK EPA P3'!AH$37:AH$402),"")</f>
        <v>7.6</v>
      </c>
      <c r="J34" s="80">
        <f>IFERROR(LOOKUP(2,1/INDEX(('Data Tab - MK EPA P3'!$C$37:$C$402=$B34)*('Data Tab - MK EPA P3'!Z$37:Z$402&lt;&gt;""),0),'Data Tab - MK EPA P3'!Z$37:Z$402),"")</f>
        <v>0.19</v>
      </c>
      <c r="K34" s="262" t="str">
        <f t="array" ref="K34">IFERROR(INDEX('Data Tab - MK Effluent Quality'!R$37:R$2000,MATCH(1,INDEX((TRUNC('Data Tab - MK Effluent Quality'!$C$37:$C$2000,0)=$B34)*('Data Tab - MK Effluent Quality'!R$37:R$2000&lt;&gt;""),0),0)),"")</f>
        <v/>
      </c>
    </row>
    <row r="35" spans="2:11" x14ac:dyDescent="0.2">
      <c r="B35" s="165">
        <f t="array" ref="B35">IFERROR(INDEX('MK Intermediate'!$C$8:$C$103,MATCH(0,COUNTIF($B$12:B34,'MK Intermediate'!$C$8:$C$103&amp;""),0)),"")</f>
        <v>45231.375</v>
      </c>
      <c r="C35" s="26">
        <f>IFERROR(LOOKUP(2,1/INDEX(('Data Tab - MK EPA P3'!$C$37:$C$402=$B35)*('Data Tab - MK EPA P3'!AA$37:AA$402&lt;&gt;""),0),'Data Tab - MK EPA P3'!AA$37:AA$402),"")</f>
        <v>4</v>
      </c>
      <c r="D35" s="26">
        <f>IFERROR(LOOKUP(2,1/INDEX(('Data Tab - MK EPA P3'!$C$37:$C$402=$B35)*('Data Tab - MK EPA P3'!AL$37:AL$402&lt;&gt;""),0),'Data Tab - MK EPA P3'!AL$37:AL$402),"")</f>
        <v>20</v>
      </c>
      <c r="E35" s="26" t="str">
        <f>IFERROR(LOOKUP(2,1/INDEX(('Data Tab - MK EPA P3'!$C$37:$C$402=$B35)*('Data Tab - MK EPA P3'!AF$37:AF$402&lt;&gt;""),0),'Data Tab - MK EPA P3'!AF$37:AF$402),"")</f>
        <v>&lt;2</v>
      </c>
      <c r="F35" s="26">
        <f>IFERROR(LOOKUP(2,1/INDEX(('Data Tab - MK EPA P3'!$C$37:$C$402=$B35)*('Data Tab - MK EPA P3'!AC$37:AC$402&lt;&gt;""),0),'Data Tab - MK EPA P3'!AC$37:AC$402),"")</f>
        <v>12</v>
      </c>
      <c r="G35" s="44">
        <f>IFERROR(LOOKUP(2,1/INDEX(('Data Tab - MK EPA P3'!$C$37:$C$402=$B35)*('Data Tab - MK EPA P3'!AK$37:AK$402&lt;&gt;""),0),'Data Tab - MK EPA P3'!AK$37:AK$402),"")</f>
        <v>0.3</v>
      </c>
      <c r="H35" s="44">
        <f>IFERROR(LOOKUP(2,1/INDEX(('Data Tab - MK EPA P3'!$C$37:$C$402=$B35)*('Data Tab - MK EPA P3'!AJ$37:AJ$402&lt;&gt;""),0),'Data Tab - MK EPA P3'!AJ$37:AJ$402),"")</f>
        <v>4.16</v>
      </c>
      <c r="I35" s="50">
        <f>IFERROR(LOOKUP(2,1/INDEX(('Data Tab - MK EPA P3'!$C$37:$C$402=$B35)*('Data Tab - MK EPA P3'!AH$37:AH$402&lt;&gt;""),0),'Data Tab - MK EPA P3'!AH$37:AH$402),"")</f>
        <v>8.8000000000000007</v>
      </c>
      <c r="J35" s="80">
        <f>IFERROR(LOOKUP(2,1/INDEX(('Data Tab - MK EPA P3'!$C$37:$C$402=$B35)*('Data Tab - MK EPA P3'!Z$37:Z$402&lt;&gt;""),0),'Data Tab - MK EPA P3'!Z$37:Z$402),"")</f>
        <v>0.16</v>
      </c>
      <c r="K35" s="262" t="str">
        <f t="array" ref="K35">IFERROR(INDEX('Data Tab - MK Effluent Quality'!R$37:R$2000,MATCH(1,INDEX((TRUNC('Data Tab - MK Effluent Quality'!$C$37:$C$2000,0)=$B35)*('Data Tab - MK Effluent Quality'!R$37:R$2000&lt;&gt;""),0),0)),"")</f>
        <v/>
      </c>
    </row>
    <row r="36" spans="2:11" x14ac:dyDescent="0.2">
      <c r="B36" s="165">
        <f t="array" ref="B36">IFERROR(INDEX('MK Intermediate'!$C$8:$C$103,MATCH(0,COUNTIF($B$12:B35,'MK Intermediate'!$C$8:$C$103&amp;""),0)),"")</f>
        <v>45245</v>
      </c>
      <c r="C36" s="26">
        <f>IFERROR(LOOKUP(2,1/INDEX(('Data Tab - MK EPA P3'!$C$37:$C$402=$B36)*('Data Tab - MK EPA P3'!AA$37:AA$402&lt;&gt;""),0),'Data Tab - MK EPA P3'!AA$37:AA$402),"")</f>
        <v>4</v>
      </c>
      <c r="D36" s="26">
        <f>IFERROR(LOOKUP(2,1/INDEX(('Data Tab - MK EPA P3'!$C$37:$C$402=$B36)*('Data Tab - MK EPA P3'!AL$37:AL$402&lt;&gt;""),0),'Data Tab - MK EPA P3'!AL$37:AL$402),"")</f>
        <v>38</v>
      </c>
      <c r="E36" s="26" t="str">
        <f>IFERROR(LOOKUP(2,1/INDEX(('Data Tab - MK EPA P3'!$C$37:$C$402=$B36)*('Data Tab - MK EPA P3'!AF$37:AF$402&lt;&gt;""),0),'Data Tab - MK EPA P3'!AF$37:AF$402),"")</f>
        <v>&lt;2</v>
      </c>
      <c r="F36" s="26" t="str">
        <f>IFERROR(LOOKUP(2,1/INDEX(('Data Tab - MK EPA P3'!$C$37:$C$402=$B36)*('Data Tab - MK EPA P3'!AC$37:AC$402&lt;&gt;""),0),'Data Tab - MK EPA P3'!AC$37:AC$402),"")</f>
        <v>&lt;2</v>
      </c>
      <c r="G36" s="44">
        <f>IFERROR(LOOKUP(2,1/INDEX(('Data Tab - MK EPA P3'!$C$37:$C$402=$B36)*('Data Tab - MK EPA P3'!AK$37:AK$402&lt;&gt;""),0),'Data Tab - MK EPA P3'!AK$37:AK$402),"")</f>
        <v>0.44</v>
      </c>
      <c r="H36" s="44">
        <f>IFERROR(LOOKUP(2,1/INDEX(('Data Tab - MK EPA P3'!$C$37:$C$402=$B36)*('Data Tab - MK EPA P3'!AJ$37:AJ$402&lt;&gt;""),0),'Data Tab - MK EPA P3'!AJ$37:AJ$402),"")</f>
        <v>4.8899999999999997</v>
      </c>
      <c r="I36" s="50">
        <f>IFERROR(LOOKUP(2,1/INDEX(('Data Tab - MK EPA P3'!$C$37:$C$402=$B36)*('Data Tab - MK EPA P3'!AH$37:AH$402&lt;&gt;""),0),'Data Tab - MK EPA P3'!AH$37:AH$402),"")</f>
        <v>8.9</v>
      </c>
      <c r="J36" s="80">
        <f>IFERROR(LOOKUP(2,1/INDEX(('Data Tab - MK EPA P3'!$C$37:$C$402=$B36)*('Data Tab - MK EPA P3'!Z$37:Z$402&lt;&gt;""),0),'Data Tab - MK EPA P3'!Z$37:Z$402),"")</f>
        <v>0.09</v>
      </c>
      <c r="K36" s="262" t="str">
        <f t="array" ref="K36">IFERROR(INDEX('Data Tab - MK Effluent Quality'!R$37:R$2000,MATCH(1,INDEX((TRUNC('Data Tab - MK Effluent Quality'!$C$37:$C$2000,0)=$B36)*('Data Tab - MK Effluent Quality'!R$37:R$2000&lt;&gt;""),0),0)),"")</f>
        <v/>
      </c>
    </row>
    <row r="37" spans="2:11" x14ac:dyDescent="0.2">
      <c r="B37" s="165">
        <f t="array" ref="B37">IFERROR(INDEX('MK Intermediate'!$C$8:$C$103,MATCH(0,COUNTIF($B$12:B36,'MK Intermediate'!$C$8:$C$103&amp;""),0)),"")</f>
        <v>45259</v>
      </c>
      <c r="C37" s="26">
        <f>IFERROR(LOOKUP(2,1/INDEX(('Data Tab - MK EPA P3'!$C$37:$C$402=$B37)*('Data Tab - MK EPA P3'!AA$37:AA$402&lt;&gt;""),0),'Data Tab - MK EPA P3'!AA$37:AA$402),"")</f>
        <v>7</v>
      </c>
      <c r="D37" s="26">
        <f>IFERROR(LOOKUP(2,1/INDEX(('Data Tab - MK EPA P3'!$C$37:$C$402=$B37)*('Data Tab - MK EPA P3'!AL$37:AL$402&lt;&gt;""),0),'Data Tab - MK EPA P3'!AL$37:AL$402),"")</f>
        <v>32</v>
      </c>
      <c r="E37" s="26" t="str">
        <f>IFERROR(LOOKUP(2,1/INDEX(('Data Tab - MK EPA P3'!$C$37:$C$402=$B37)*('Data Tab - MK EPA P3'!AF$37:AF$402&lt;&gt;""),0),'Data Tab - MK EPA P3'!AF$37:AF$402),"")</f>
        <v>&lt;2</v>
      </c>
      <c r="F37" s="26" t="str">
        <f>IFERROR(LOOKUP(2,1/INDEX(('Data Tab - MK EPA P3'!$C$37:$C$402=$B37)*('Data Tab - MK EPA P3'!AC$37:AC$402&lt;&gt;""),0),'Data Tab - MK EPA P3'!AC$37:AC$402),"")</f>
        <v>&lt;2</v>
      </c>
      <c r="G37" s="44">
        <f>IFERROR(LOOKUP(2,1/INDEX(('Data Tab - MK EPA P3'!$C$37:$C$402=$B37)*('Data Tab - MK EPA P3'!AK$37:AK$402&lt;&gt;""),0),'Data Tab - MK EPA P3'!AK$37:AK$402),"")</f>
        <v>0.44</v>
      </c>
      <c r="H37" s="44">
        <f>IFERROR(LOOKUP(2,1/INDEX(('Data Tab - MK EPA P3'!$C$37:$C$402=$B37)*('Data Tab - MK EPA P3'!AJ$37:AJ$402&lt;&gt;""),0),'Data Tab - MK EPA P3'!AJ$37:AJ$402),"")</f>
        <v>3.44</v>
      </c>
      <c r="I37" s="50">
        <f>IFERROR(LOOKUP(2,1/INDEX(('Data Tab - MK EPA P3'!$C$37:$C$402=$B37)*('Data Tab - MK EPA P3'!AH$37:AH$402&lt;&gt;""),0),'Data Tab - MK EPA P3'!AH$37:AH$402),"")</f>
        <v>8.9</v>
      </c>
      <c r="J37" s="80">
        <f>IFERROR(LOOKUP(2,1/INDEX(('Data Tab - MK EPA P3'!$C$37:$C$402=$B37)*('Data Tab - MK EPA P3'!Z$37:Z$402&lt;&gt;""),0),'Data Tab - MK EPA P3'!Z$37:Z$402),"")</f>
        <v>0.13</v>
      </c>
      <c r="K37" s="262" t="str">
        <f t="array" ref="K37">IFERROR(INDEX('Data Tab - MK Effluent Quality'!R$37:R$2000,MATCH(1,INDEX((TRUNC('Data Tab - MK Effluent Quality'!$C$37:$C$2000,0)=$B37)*('Data Tab - MK Effluent Quality'!R$37:R$2000&lt;&gt;""),0),0)),"")</f>
        <v/>
      </c>
    </row>
    <row r="38" spans="2:11" x14ac:dyDescent="0.2">
      <c r="B38" s="165">
        <f t="array" ref="B38">IFERROR(INDEX('MK Intermediate'!$C$8:$C$103,MATCH(0,COUNTIF($B$12:B37,'MK Intermediate'!$C$8:$C$103&amp;""),0)),"")</f>
        <v>45273</v>
      </c>
      <c r="C38" s="26">
        <f>IFERROR(LOOKUP(2,1/INDEX(('Data Tab - MK EPA P3'!$C$37:$C$402=$B38)*('Data Tab - MK EPA P3'!AA$37:AA$402&lt;&gt;""),0),'Data Tab - MK EPA P3'!AA$37:AA$402),"")</f>
        <v>6</v>
      </c>
      <c r="D38" s="26">
        <f>IFERROR(LOOKUP(2,1/INDEX(('Data Tab - MK EPA P3'!$C$37:$C$402=$B38)*('Data Tab - MK EPA P3'!AL$37:AL$402&lt;&gt;""),0),'Data Tab - MK EPA P3'!AL$37:AL$402),"")</f>
        <v>20</v>
      </c>
      <c r="E38" s="26" t="str">
        <f>IFERROR(LOOKUP(2,1/INDEX(('Data Tab - MK EPA P3'!$C$37:$C$402=$B38)*('Data Tab - MK EPA P3'!AF$37:AF$402&lt;&gt;""),0),'Data Tab - MK EPA P3'!AF$37:AF$402),"")</f>
        <v>&lt;2</v>
      </c>
      <c r="F38" s="26">
        <f>IFERROR(LOOKUP(2,1/INDEX(('Data Tab - MK EPA P3'!$C$37:$C$402=$B38)*('Data Tab - MK EPA P3'!AC$37:AC$402&lt;&gt;""),0),'Data Tab - MK EPA P3'!AC$37:AC$402),"")</f>
        <v>4</v>
      </c>
      <c r="G38" s="44">
        <f>IFERROR(LOOKUP(2,1/INDEX(('Data Tab - MK EPA P3'!$C$37:$C$402=$B38)*('Data Tab - MK EPA P3'!AK$37:AK$402&lt;&gt;""),0),'Data Tab - MK EPA P3'!AK$37:AK$402),"")</f>
        <v>0.28999999999999998</v>
      </c>
      <c r="H38" s="44">
        <f>IFERROR(LOOKUP(2,1/INDEX(('Data Tab - MK EPA P3'!$C$37:$C$402=$B38)*('Data Tab - MK EPA P3'!AJ$37:AJ$402&lt;&gt;""),0),'Data Tab - MK EPA P3'!AJ$37:AJ$402),"")</f>
        <v>3.28</v>
      </c>
      <c r="I38" s="50">
        <f>IFERROR(LOOKUP(2,1/INDEX(('Data Tab - MK EPA P3'!$C$37:$C$402=$B38)*('Data Tab - MK EPA P3'!AH$37:AH$402&lt;&gt;""),0),'Data Tab - MK EPA P3'!AH$37:AH$402),"")</f>
        <v>7.4</v>
      </c>
      <c r="J38" s="80">
        <f>IFERROR(LOOKUP(2,1/INDEX(('Data Tab - MK EPA P3'!$C$37:$C$402=$B38)*('Data Tab - MK EPA P3'!Z$37:Z$402&lt;&gt;""),0),'Data Tab - MK EPA P3'!Z$37:Z$402),"")</f>
        <v>0.22</v>
      </c>
      <c r="K38" s="262" t="str">
        <f t="array" ref="K38">IFERROR(INDEX('Data Tab - MK Effluent Quality'!R$37:R$2000,MATCH(1,INDEX((TRUNC('Data Tab - MK Effluent Quality'!$C$37:$C$2000,0)=$B38)*('Data Tab - MK Effluent Quality'!R$37:R$2000&lt;&gt;""),0),0)),"")</f>
        <v/>
      </c>
    </row>
    <row r="39" spans="2:11" x14ac:dyDescent="0.2">
      <c r="B39" s="165" t="str">
        <f t="array" ref="B39">IFERROR(INDEX('MK Intermediate'!$C$8:$C$103,MATCH(0,COUNTIF($B$12:B38,'MK Intermediate'!$C$8:$C$103&amp;""),0)),"")</f>
        <v/>
      </c>
      <c r="C39" s="26" t="str">
        <f>IFERROR(LOOKUP(2,1/INDEX(('Data Tab - MK EPA P3'!$C$37:$C$402=$B39)*('Data Tab - MK EPA P3'!AA$37:AA$402&lt;&gt;""),0),'Data Tab - MK EPA P3'!AA$37:AA$402),"")</f>
        <v/>
      </c>
      <c r="D39" s="26" t="str">
        <f>IFERROR(LOOKUP(2,1/INDEX(('Data Tab - MK EPA P3'!$C$37:$C$402=$B39)*('Data Tab - MK EPA P3'!AL$37:AL$402&lt;&gt;""),0),'Data Tab - MK EPA P3'!AL$37:AL$402),"")</f>
        <v/>
      </c>
      <c r="E39" s="26" t="str">
        <f>IFERROR(LOOKUP(2,1/INDEX(('Data Tab - MK EPA P3'!$C$37:$C$402=$B39)*('Data Tab - MK EPA P3'!AF$37:AF$402&lt;&gt;""),0),'Data Tab - MK EPA P3'!AF$37:AF$402),"")</f>
        <v/>
      </c>
      <c r="F39" s="26" t="str">
        <f>IFERROR(LOOKUP(2,1/INDEX(('Data Tab - MK EPA P3'!$C$37:$C$402=$B39)*('Data Tab - MK EPA P3'!AC$37:AC$402&lt;&gt;""),0),'Data Tab - MK EPA P3'!AC$37:AC$402),"")</f>
        <v/>
      </c>
      <c r="G39" s="44" t="str">
        <f>IFERROR(LOOKUP(2,1/INDEX(('Data Tab - MK EPA P3'!$C$37:$C$402=$B39)*('Data Tab - MK EPA P3'!AK$37:AK$402&lt;&gt;""),0),'Data Tab - MK EPA P3'!AK$37:AK$402),"")</f>
        <v/>
      </c>
      <c r="H39" s="44" t="str">
        <f>IFERROR(LOOKUP(2,1/INDEX(('Data Tab - MK EPA P3'!$C$37:$C$402=$B39)*('Data Tab - MK EPA P3'!AJ$37:AJ$402&lt;&gt;""),0),'Data Tab - MK EPA P3'!AJ$37:AJ$402),"")</f>
        <v/>
      </c>
      <c r="I39" s="50" t="str">
        <f>IFERROR(LOOKUP(2,1/INDEX(('Data Tab - MK EPA P3'!$C$37:$C$402=$B39)*('Data Tab - MK EPA P3'!AH$37:AH$402&lt;&gt;""),0),'Data Tab - MK EPA P3'!AH$37:AH$402),"")</f>
        <v/>
      </c>
      <c r="J39" s="80" t="str">
        <f>IFERROR(LOOKUP(2,1/INDEX(('Data Tab - MK EPA P3'!$C$37:$C$402=$B39)*('Data Tab - MK EPA P3'!Z$37:Z$402&lt;&gt;""),0),'Data Tab - MK EPA P3'!Z$37:Z$402),"")</f>
        <v/>
      </c>
      <c r="K39" s="262" t="str">
        <f t="array" ref="K39">IFERROR(INDEX('Data Tab - MK Effluent Quality'!R$37:R$2000,MATCH(1,INDEX((TRUNC('Data Tab - MK Effluent Quality'!$C$37:$C$2000,0)=$B39)*('Data Tab - MK Effluent Quality'!R$37:R$2000&lt;&gt;""),0),0)),"")</f>
        <v/>
      </c>
    </row>
    <row r="40" spans="2:11" x14ac:dyDescent="0.2">
      <c r="B40" s="165" t="str">
        <f t="array" ref="B40">IFERROR(INDEX('MK Intermediate'!$C$8:$C$103,MATCH(0,COUNTIF($B$12:B39,'MK Intermediate'!$C$8:$C$103&amp;""),0)),"")</f>
        <v/>
      </c>
      <c r="C40" s="26" t="str">
        <f>IFERROR(LOOKUP(2,1/INDEX(('Data Tab - MK EPA P3'!$C$37:$C$402=$B40)*('Data Tab - MK EPA P3'!AA$37:AA$402&lt;&gt;""),0),'Data Tab - MK EPA P3'!AA$37:AA$402),"")</f>
        <v/>
      </c>
      <c r="D40" s="26" t="str">
        <f>IFERROR(LOOKUP(2,1/INDEX(('Data Tab - MK EPA P3'!$C$37:$C$402=$B40)*('Data Tab - MK EPA P3'!AL$37:AL$402&lt;&gt;""),0),'Data Tab - MK EPA P3'!AL$37:AL$402),"")</f>
        <v/>
      </c>
      <c r="E40" s="26" t="str">
        <f>IFERROR(LOOKUP(2,1/INDEX(('Data Tab - MK EPA P3'!$C$37:$C$402=$B40)*('Data Tab - MK EPA P3'!AF$37:AF$402&lt;&gt;""),0),'Data Tab - MK EPA P3'!AF$37:AF$402),"")</f>
        <v/>
      </c>
      <c r="F40" s="26" t="str">
        <f>IFERROR(LOOKUP(2,1/INDEX(('Data Tab - MK EPA P3'!$C$37:$C$402=$B40)*('Data Tab - MK EPA P3'!AC$37:AC$402&lt;&gt;""),0),'Data Tab - MK EPA P3'!AC$37:AC$402),"")</f>
        <v/>
      </c>
      <c r="G40" s="44" t="str">
        <f>IFERROR(LOOKUP(2,1/INDEX(('Data Tab - MK EPA P3'!$C$37:$C$402=$B40)*('Data Tab - MK EPA P3'!AK$37:AK$402&lt;&gt;""),0),'Data Tab - MK EPA P3'!AK$37:AK$402),"")</f>
        <v/>
      </c>
      <c r="H40" s="44" t="str">
        <f>IFERROR(LOOKUP(2,1/INDEX(('Data Tab - MK EPA P3'!$C$37:$C$402=$B40)*('Data Tab - MK EPA P3'!AJ$37:AJ$402&lt;&gt;""),0),'Data Tab - MK EPA P3'!AJ$37:AJ$402),"")</f>
        <v/>
      </c>
      <c r="I40" s="50" t="str">
        <f>IFERROR(LOOKUP(2,1/INDEX(('Data Tab - MK EPA P3'!$C$37:$C$402=$B40)*('Data Tab - MK EPA P3'!AH$37:AH$402&lt;&gt;""),0),'Data Tab - MK EPA P3'!AH$37:AH$402),"")</f>
        <v/>
      </c>
      <c r="J40" s="80" t="str">
        <f>IFERROR(LOOKUP(2,1/INDEX(('Data Tab - MK EPA P3'!$C$37:$C$402=$B40)*('Data Tab - MK EPA P3'!Z$37:Z$402&lt;&gt;""),0),'Data Tab - MK EPA P3'!Z$37:Z$402),"")</f>
        <v/>
      </c>
      <c r="K40" s="262" t="str">
        <f t="array" ref="K40">IFERROR(INDEX('Data Tab - MK Effluent Quality'!R$37:R$2000,MATCH(1,INDEX((TRUNC('Data Tab - MK Effluent Quality'!$C$37:$C$2000,0)=$B40)*('Data Tab - MK Effluent Quality'!R$37:R$2000&lt;&gt;""),0),0)),"")</f>
        <v/>
      </c>
    </row>
    <row r="41" spans="2:11" x14ac:dyDescent="0.2">
      <c r="B41" s="165" t="str">
        <f t="array" ref="B41">IFERROR(INDEX('MK Intermediate'!$C$8:$C$103,MATCH(0,COUNTIF($B$12:B40,'MK Intermediate'!$C$8:$C$103&amp;""),0)),"")</f>
        <v/>
      </c>
      <c r="C41" s="26" t="str">
        <f>IFERROR(LOOKUP(2,1/INDEX(('Data Tab - MK EPA P3'!$C$37:$C$402=$B41)*('Data Tab - MK EPA P3'!AA$37:AA$402&lt;&gt;""),0),'Data Tab - MK EPA P3'!AA$37:AA$402),"")</f>
        <v/>
      </c>
      <c r="D41" s="26" t="str">
        <f>IFERROR(LOOKUP(2,1/INDEX(('Data Tab - MK EPA P3'!$C$37:$C$402=$B41)*('Data Tab - MK EPA P3'!AL$37:AL$402&lt;&gt;""),0),'Data Tab - MK EPA P3'!AL$37:AL$402),"")</f>
        <v/>
      </c>
      <c r="E41" s="26" t="str">
        <f>IFERROR(LOOKUP(2,1/INDEX(('Data Tab - MK EPA P3'!$C$37:$C$402=$B41)*('Data Tab - MK EPA P3'!AF$37:AF$402&lt;&gt;""),0),'Data Tab - MK EPA P3'!AF$37:AF$402),"")</f>
        <v/>
      </c>
      <c r="F41" s="26" t="str">
        <f>IFERROR(LOOKUP(2,1/INDEX(('Data Tab - MK EPA P3'!$C$37:$C$402=$B41)*('Data Tab - MK EPA P3'!AC$37:AC$402&lt;&gt;""),0),'Data Tab - MK EPA P3'!AC$37:AC$402),"")</f>
        <v/>
      </c>
      <c r="G41" s="44" t="str">
        <f>IFERROR(LOOKUP(2,1/INDEX(('Data Tab - MK EPA P3'!$C$37:$C$402=$B41)*('Data Tab - MK EPA P3'!AK$37:AK$402&lt;&gt;""),0),'Data Tab - MK EPA P3'!AK$37:AK$402),"")</f>
        <v/>
      </c>
      <c r="H41" s="44" t="str">
        <f>IFERROR(LOOKUP(2,1/INDEX(('Data Tab - MK EPA P3'!$C$37:$C$402=$B41)*('Data Tab - MK EPA P3'!AJ$37:AJ$402&lt;&gt;""),0),'Data Tab - MK EPA P3'!AJ$37:AJ$402),"")</f>
        <v/>
      </c>
      <c r="I41" s="50" t="str">
        <f>IFERROR(LOOKUP(2,1/INDEX(('Data Tab - MK EPA P3'!$C$37:$C$402=$B41)*('Data Tab - MK EPA P3'!AH$37:AH$402&lt;&gt;""),0),'Data Tab - MK EPA P3'!AH$37:AH$402),"")</f>
        <v/>
      </c>
      <c r="J41" s="80" t="str">
        <f>IFERROR(LOOKUP(2,1/INDEX(('Data Tab - MK EPA P3'!$C$37:$C$402=$B41)*('Data Tab - MK EPA P3'!Z$37:Z$402&lt;&gt;""),0),'Data Tab - MK EPA P3'!Z$37:Z$402),"")</f>
        <v/>
      </c>
      <c r="K41" s="262" t="str">
        <f t="array" ref="K41">IFERROR(INDEX('Data Tab - MK Effluent Quality'!R$37:R$2000,MATCH(1,INDEX((TRUNC('Data Tab - MK Effluent Quality'!$C$37:$C$2000,0)=$B41)*('Data Tab - MK Effluent Quality'!R$37:R$2000&lt;&gt;""),0),0)),"")</f>
        <v/>
      </c>
    </row>
    <row r="42" spans="2:11" x14ac:dyDescent="0.2">
      <c r="B42" s="165" t="str">
        <f t="array" ref="B42">IFERROR(INDEX('MK Intermediate'!$C$8:$C$103,MATCH(0,COUNTIF($B$12:B41,'MK Intermediate'!$C$8:$C$103&amp;""),0)),"")</f>
        <v/>
      </c>
      <c r="C42" s="26" t="str">
        <f>IFERROR(LOOKUP(2,1/INDEX(('Data Tab - MK EPA P3'!$C$37:$C$402=$B42)*('Data Tab - MK EPA P3'!AA$37:AA$402&lt;&gt;""),0),'Data Tab - MK EPA P3'!AA$37:AA$402),"")</f>
        <v/>
      </c>
      <c r="D42" s="26" t="str">
        <f>IFERROR(LOOKUP(2,1/INDEX(('Data Tab - MK EPA P3'!$C$37:$C$402=$B42)*('Data Tab - MK EPA P3'!AL$37:AL$402&lt;&gt;""),0),'Data Tab - MK EPA P3'!AL$37:AL$402),"")</f>
        <v/>
      </c>
      <c r="E42" s="26" t="str">
        <f>IFERROR(LOOKUP(2,1/INDEX(('Data Tab - MK EPA P3'!$C$37:$C$402=$B42)*('Data Tab - MK EPA P3'!AF$37:AF$402&lt;&gt;""),0),'Data Tab - MK EPA P3'!AF$37:AF$402),"")</f>
        <v/>
      </c>
      <c r="F42" s="26" t="str">
        <f>IFERROR(LOOKUP(2,1/INDEX(('Data Tab - MK EPA P3'!$C$37:$C$402=$B42)*('Data Tab - MK EPA P3'!AC$37:AC$402&lt;&gt;""),0),'Data Tab - MK EPA P3'!AC$37:AC$402),"")</f>
        <v/>
      </c>
      <c r="G42" s="44" t="str">
        <f>IFERROR(LOOKUP(2,1/INDEX(('Data Tab - MK EPA P3'!$C$37:$C$402=$B42)*('Data Tab - MK EPA P3'!AK$37:AK$402&lt;&gt;""),0),'Data Tab - MK EPA P3'!AK$37:AK$402),"")</f>
        <v/>
      </c>
      <c r="H42" s="44" t="str">
        <f>IFERROR(LOOKUP(2,1/INDEX(('Data Tab - MK EPA P3'!$C$37:$C$402=$B42)*('Data Tab - MK EPA P3'!AJ$37:AJ$402&lt;&gt;""),0),'Data Tab - MK EPA P3'!AJ$37:AJ$402),"")</f>
        <v/>
      </c>
      <c r="I42" s="50" t="str">
        <f>IFERROR(LOOKUP(2,1/INDEX(('Data Tab - MK EPA P3'!$C$37:$C$402=$B42)*('Data Tab - MK EPA P3'!AH$37:AH$402&lt;&gt;""),0),'Data Tab - MK EPA P3'!AH$37:AH$402),"")</f>
        <v/>
      </c>
      <c r="J42" s="80" t="str">
        <f>IFERROR(LOOKUP(2,1/INDEX(('Data Tab - MK EPA P3'!$C$37:$C$402=$B42)*('Data Tab - MK EPA P3'!Z$37:Z$402&lt;&gt;""),0),'Data Tab - MK EPA P3'!Z$37:Z$402),"")</f>
        <v/>
      </c>
      <c r="K42" s="262" t="str">
        <f t="array" ref="K42">IFERROR(INDEX('Data Tab - MK Effluent Quality'!R$37:R$2000,MATCH(1,INDEX((TRUNC('Data Tab - MK Effluent Quality'!$C$37:$C$2000,0)=$B42)*('Data Tab - MK Effluent Quality'!R$37:R$2000&lt;&gt;""),0),0)),"")</f>
        <v/>
      </c>
    </row>
    <row r="43" spans="2:11" x14ac:dyDescent="0.2">
      <c r="B43" s="166" t="s">
        <v>13</v>
      </c>
      <c r="C43" s="51">
        <f t="shared" ref="C43:J43" si="0">ROWS(C13:C42)-COUNTBLANK(C13:C42)</f>
        <v>26</v>
      </c>
      <c r="D43" s="51">
        <f t="shared" si="0"/>
        <v>26</v>
      </c>
      <c r="E43" s="51">
        <f t="shared" si="0"/>
        <v>26</v>
      </c>
      <c r="F43" s="51">
        <f t="shared" si="0"/>
        <v>26</v>
      </c>
      <c r="G43" s="51">
        <f t="shared" si="0"/>
        <v>26</v>
      </c>
      <c r="H43" s="51">
        <f t="shared" si="0"/>
        <v>26</v>
      </c>
      <c r="I43" s="51">
        <f t="shared" si="0"/>
        <v>26</v>
      </c>
      <c r="J43" s="134">
        <f t="shared" si="0"/>
        <v>26</v>
      </c>
      <c r="K43" s="167"/>
    </row>
    <row r="44" spans="2:11" x14ac:dyDescent="0.2">
      <c r="B44" s="168" t="s">
        <v>102</v>
      </c>
      <c r="C44" s="51">
        <f>IF('Data Tab - MK EPA P3'!AA24,'Data Tab - MK EPA P3'!AA24,"")</f>
        <v>26</v>
      </c>
      <c r="D44" s="51">
        <f>IF('Data Tab - MK EPA P3'!AL24,'Data Tab - MK EPA P3'!AL24,"")</f>
        <v>26</v>
      </c>
      <c r="E44" s="51">
        <f>IF('Data Tab - MK EPA P3'!AF24,'Data Tab - MK EPA P3'!AF24,"")</f>
        <v>26</v>
      </c>
      <c r="F44" s="51">
        <f>IF('Data Tab - MK EPA P3'!AC24,'Data Tab - MK EPA P3'!AC24,"")</f>
        <v>26</v>
      </c>
      <c r="G44" s="51">
        <f>IF('Data Tab - MK EPA P3'!AK24,'Data Tab - MK EPA P3'!AK24,"")</f>
        <v>26</v>
      </c>
      <c r="H44" s="51">
        <f>IF('Data Tab - MK EPA P3'!AJ24,'Data Tab - MK EPA P3'!AJ24,"")</f>
        <v>26</v>
      </c>
      <c r="I44" s="51">
        <f>IF('Data Tab - MK EPA P3'!AH24,'Data Tab - MK EPA P3'!AH24,"")</f>
        <v>26</v>
      </c>
      <c r="J44" s="134">
        <f>IF('Data Tab - MK EPA P3'!Z24,'Data Tab - MK EPA P3'!Z24,"")</f>
        <v>26</v>
      </c>
      <c r="K44" s="167"/>
    </row>
    <row r="45" spans="2:11" x14ac:dyDescent="0.2">
      <c r="B45" s="157" t="s">
        <v>1</v>
      </c>
      <c r="C45" s="51">
        <f>MIN('MK Intermediate'!F8:F37)</f>
        <v>1</v>
      </c>
      <c r="D45" s="49">
        <f>MIN('MK Intermediate'!G8:G37)</f>
        <v>1</v>
      </c>
      <c r="E45" s="52">
        <f>MIN('MK Intermediate'!H8:H37)</f>
        <v>1</v>
      </c>
      <c r="F45" s="51">
        <f>MIN('MK Intermediate'!I8:I37)</f>
        <v>1</v>
      </c>
      <c r="G45" s="53">
        <f>MIN('MK Intermediate'!J8:J37)</f>
        <v>7.0000000000000007E-2</v>
      </c>
      <c r="H45" s="53">
        <f>MIN('MK Intermediate'!K8:K37)</f>
        <v>3.28</v>
      </c>
      <c r="I45" s="52">
        <f>MIN('MK Intermediate'!L8:L37)</f>
        <v>6.5</v>
      </c>
      <c r="J45" s="135">
        <f>MIN('MK Intermediate'!M8:M37)</f>
        <v>0.09</v>
      </c>
      <c r="K45" s="167"/>
    </row>
    <row r="46" spans="2:11" x14ac:dyDescent="0.2">
      <c r="B46" s="157" t="s">
        <v>2</v>
      </c>
      <c r="C46" s="51">
        <f>IFERROR(AVERAGE('MK Intermediate'!F8:F37),"")</f>
        <v>4.3076923076923075</v>
      </c>
      <c r="D46" s="49">
        <f>IFERROR(AVERAGE('MK Intermediate'!G8:G37),"")</f>
        <v>13.76923076923077</v>
      </c>
      <c r="E46" s="52">
        <f>IFERROR(AVERAGE('MK Intermediate'!H8:H37),"")</f>
        <v>1.0384615384615385</v>
      </c>
      <c r="F46" s="51">
        <f>IFERROR(AVERAGE('MK Intermediate'!I8:I37),"")</f>
        <v>28.153846153846153</v>
      </c>
      <c r="G46" s="53">
        <f>IFERROR(AVERAGE('MK Intermediate'!J8:J37),"")</f>
        <v>0.2330769230769231</v>
      </c>
      <c r="H46" s="53">
        <f>IFERROR(AVERAGE('MK Intermediate'!K8:K37),"")</f>
        <v>7.0530769230769215</v>
      </c>
      <c r="I46" s="52">
        <f>IFERROR(AVERAGE('MK Intermediate'!L8:L37),"")</f>
        <v>7.3269230769230793</v>
      </c>
      <c r="J46" s="135">
        <f>IFERROR(AVERAGE('MK Intermediate'!M8:M37),"")</f>
        <v>1.3338461538461539</v>
      </c>
      <c r="K46" s="167"/>
    </row>
    <row r="47" spans="2:11" x14ac:dyDescent="0.2">
      <c r="B47" s="169" t="s">
        <v>45</v>
      </c>
      <c r="C47" s="54">
        <f>IF(C8&lt;&gt;"",1-COUNTIF('MK Intermediate'!F8:F37,"&gt;"&amp;C8)/C43,"-")</f>
        <v>1</v>
      </c>
      <c r="D47" s="54">
        <f>IF(D8&lt;&gt;"",1-COUNTIF('MK Intermediate'!G8:G37,"&gt;"&amp;D8)/D43,"-")</f>
        <v>0.84615384615384615</v>
      </c>
      <c r="E47" s="54">
        <f>IF(E8&lt;&gt;"",1-COUNTIF('MK Intermediate'!H8:H37,"&gt;"&amp;E8)/E43,"-")</f>
        <v>1</v>
      </c>
      <c r="F47" s="54">
        <f>IF(F8&lt;&gt;"",1-COUNTIF('MK Intermediate'!I8:I37,"&gt;"&amp;F8)/F43,"-")</f>
        <v>0.96153846153846156</v>
      </c>
      <c r="G47" s="54">
        <f>IF(G8&lt;&gt;"",1-COUNTIF('MK Intermediate'!J8:J37,"&gt;"&amp;G8)/G43,"-")</f>
        <v>1</v>
      </c>
      <c r="H47" s="54">
        <f>IF(H8&lt;&gt;"",1-COUNTIF('MK Intermediate'!K8:K37,"&gt;"&amp;H8)/H43,"-")</f>
        <v>0.84615384615384615</v>
      </c>
      <c r="I47" s="54" t="str">
        <f>IF(I8&lt;&gt;"",1-COUNTIF('MK Intermediate'!L8:L37,"&gt;"&amp;I8)/I43,"-")</f>
        <v>-</v>
      </c>
      <c r="J47" s="136">
        <f>IF(J8&lt;&gt;"",1-COUNTIF('MK Intermediate'!M8:M37,"&gt;"&amp;J8)/J43,"-")</f>
        <v>0.88461538461538458</v>
      </c>
      <c r="K47" s="167"/>
    </row>
    <row r="48" spans="2:11" x14ac:dyDescent="0.2">
      <c r="B48" s="169" t="s">
        <v>46</v>
      </c>
      <c r="C48" s="54">
        <f>IF(C10&lt;&gt;"",1-SUM(COUNTIF('MK Intermediate'!F8:F37,"&gt;"&amp;C10),COUNTIF('MK Intermediate'!F8:F37,"&lt;"&amp;C9))/C43,"-")</f>
        <v>1</v>
      </c>
      <c r="D48" s="54">
        <f>IF(D10&lt;&gt;"",1-SUM(COUNTIF('MK Intermediate'!G8:G37,"&gt;"&amp;D10),COUNTIF('MK Intermediate'!G8:G37,"&lt;"&amp;D9))/D43,"-")</f>
        <v>0.88461538461538458</v>
      </c>
      <c r="E48" s="54">
        <f>IF(E10&lt;&gt;"",1-SUM(COUNTIF('MK Intermediate'!H8:H37,"&gt;"&amp;E10),COUNTIF('MK Intermediate'!H8:H37,"&lt;"&amp;E9))/E43,"-")</f>
        <v>1</v>
      </c>
      <c r="F48" s="54">
        <f>IF(F10&lt;&gt;"",1-SUM(COUNTIF('MK Intermediate'!I8:I37,"&gt;"&amp;F10),COUNTIF('MK Intermediate'!I8:I37,"&lt;"&amp;F9))/F43,"-")</f>
        <v>0.96153846153846156</v>
      </c>
      <c r="G48" s="54">
        <f>IF(G10&lt;&gt;"",1-SUM(COUNTIF('MK Intermediate'!J8:J37,"&gt;"&amp;G10),COUNTIF('MK Intermediate'!J8:J37,"&lt;"&amp;G9))/G43,"-")</f>
        <v>1</v>
      </c>
      <c r="H48" s="54">
        <f>IF(H10&lt;&gt;"",1-SUM(COUNTIF('MK Intermediate'!K8:K37,"&gt;"&amp;H10),COUNTIF('MK Intermediate'!K8:K37,"&lt;"&amp;H9))/H43,"-")</f>
        <v>0.96153846153846156</v>
      </c>
      <c r="I48" s="54">
        <f>IF(I10&lt;&gt;"",1-SUM(COUNTIF('MK Intermediate'!L8:L37,"&gt;"&amp;I10),COUNTIF('MK Intermediate'!L8:L37,"&lt;"&amp;I9))/I43,"-")</f>
        <v>0.84615384615384615</v>
      </c>
      <c r="J48" s="136">
        <f>IF(J10&lt;&gt;"",1-SUM(COUNTIF('MK Intermediate'!M8:M37,"&gt;"&amp;J10),COUNTIF('MK Intermediate'!M8:M37,"&lt;"&amp;J9))/J43,"-")</f>
        <v>0.92307692307692313</v>
      </c>
      <c r="K48" s="167"/>
    </row>
    <row r="49" spans="2:11" ht="15.75" customHeight="1" x14ac:dyDescent="0.2">
      <c r="B49" s="157" t="s">
        <v>3</v>
      </c>
      <c r="C49" s="51">
        <f>IF(COUNTIF(C13:C42,"=&gt;*")&gt;0,"TNTC",MAX('MK Intermediate'!F8:F37))</f>
        <v>8</v>
      </c>
      <c r="D49" s="49">
        <f>IF(COUNTIF(D13:D42,"=&gt;*")&gt;0,"TNTC",MAX('MK Intermediate'!G8:G37))</f>
        <v>41</v>
      </c>
      <c r="E49" s="52">
        <f>IF(COUNTIF(E13:E42,"=&gt;*")&gt;0,"TNTC",MAX('MK Intermediate'!H8:H37))</f>
        <v>2</v>
      </c>
      <c r="F49" s="51">
        <f>IF(COUNTIF(F13:F42,"=&gt;*")&gt;0,"TNTC",MAX('MK Intermediate'!I8:I37))</f>
        <v>660</v>
      </c>
      <c r="G49" s="53">
        <f>IF(COUNTIF(G13:G42,"=&gt;*")&gt;0,"TNTC",MAX('MK Intermediate'!J8:J37))</f>
        <v>0.5</v>
      </c>
      <c r="H49" s="53">
        <f>IF(COUNTIF(H13:H42,"=&gt;*")&gt;0,"TNTC",MAX('MK Intermediate'!K8:K37))</f>
        <v>20.399999999999999</v>
      </c>
      <c r="I49" s="52">
        <f>IF(COUNTIF(I13:I42,"=&gt;*")&gt;0,"TNTC",MAX('MK Intermediate'!L8:L37))</f>
        <v>9</v>
      </c>
      <c r="J49" s="81">
        <f>IF(COUNTIF(J13:J42,"=&gt;*")&gt;0,"TNTC",MAX('MK Intermediate'!M8:M37))</f>
        <v>14.2</v>
      </c>
      <c r="K49" s="167"/>
    </row>
    <row r="50" spans="2:11" ht="15.75" customHeight="1" thickBot="1" x14ac:dyDescent="0.25">
      <c r="B50" s="170" t="s">
        <v>100</v>
      </c>
      <c r="C50" s="296" t="s">
        <v>101</v>
      </c>
      <c r="D50" s="297"/>
      <c r="E50" s="297"/>
      <c r="F50" s="297"/>
      <c r="G50" s="297"/>
      <c r="H50" s="297"/>
      <c r="I50" s="297"/>
      <c r="J50" s="297"/>
      <c r="K50" s="298"/>
    </row>
    <row r="51" spans="2:11" ht="15.75" customHeight="1" x14ac:dyDescent="0.2"/>
  </sheetData>
  <mergeCells count="14">
    <mergeCell ref="C50:K50"/>
    <mergeCell ref="C6:C7"/>
    <mergeCell ref="D6:D7"/>
    <mergeCell ref="E6:E7"/>
    <mergeCell ref="F6:F7"/>
    <mergeCell ref="G6:G7"/>
    <mergeCell ref="H6:H7"/>
    <mergeCell ref="I6:I7"/>
    <mergeCell ref="J6:J7"/>
    <mergeCell ref="J2:K2"/>
    <mergeCell ref="J3:K3"/>
    <mergeCell ref="J4:K4"/>
    <mergeCell ref="J5:K5"/>
    <mergeCell ref="K6:K7"/>
  </mergeCells>
  <conditionalFormatting sqref="C13:J42">
    <cfRule type="expression" dxfId="66" priority="12">
      <formula>($B13&lt;&gt;"")*(C$10&lt;&gt;"")*ISNUMBER(C13)*(C13&gt;C$10)+(LEFT(C13)="&gt;")</formula>
    </cfRule>
    <cfRule type="expression" dxfId="65" priority="13">
      <formula>($B13&lt;&gt;"")*(C$8&lt;&gt;"")*ISNUMBER(C13)*(C13&gt;C$8)</formula>
    </cfRule>
    <cfRule type="expression" dxfId="64" priority="14">
      <formula>MOD(ROW(),2)=0</formula>
    </cfRule>
    <cfRule type="expression" dxfId="63" priority="15">
      <formula>MOD(ROW(),2)=1</formula>
    </cfRule>
  </conditionalFormatting>
  <conditionalFormatting sqref="C47:J47">
    <cfRule type="expression" dxfId="62" priority="7">
      <formula>C47&gt;=0.9</formula>
    </cfRule>
    <cfRule type="expression" dxfId="61" priority="8">
      <formula>C47&lt;0.9</formula>
    </cfRule>
  </conditionalFormatting>
  <conditionalFormatting sqref="C47:J48">
    <cfRule type="expression" dxfId="60" priority="6">
      <formula>C47="-"</formula>
    </cfRule>
  </conditionalFormatting>
  <conditionalFormatting sqref="C48:J48">
    <cfRule type="expression" dxfId="59" priority="9">
      <formula>C48&gt;=1</formula>
    </cfRule>
    <cfRule type="expression" dxfId="58" priority="10">
      <formula>C48&lt;1</formula>
    </cfRule>
  </conditionalFormatting>
  <conditionalFormatting sqref="C13:K42">
    <cfRule type="expression" dxfId="57" priority="1">
      <formula>($B13&lt;&gt;"")*(C$9&lt;&gt;"")*(C13&lt;C$9)</formula>
    </cfRule>
  </conditionalFormatting>
  <conditionalFormatting sqref="K13:K42">
    <cfRule type="expression" dxfId="56" priority="2">
      <formula>($B13&lt;&gt;"")*(K$10&lt;&gt;"")*ISNUMBER(K13)*(K13&gt;K$10)</formula>
    </cfRule>
    <cfRule type="expression" dxfId="55" priority="3">
      <formula>($B13&lt;&gt;"")*(K$8&lt;&gt;"")*ISNUMBER(K13)*(K13&gt;K$8)</formula>
    </cfRule>
    <cfRule type="expression" dxfId="54" priority="4">
      <formula>MOD(ROW(),2)=0</formula>
    </cfRule>
    <cfRule type="expression" dxfId="53" priority="5">
      <formula>MOD(ROW(),2)=1</formula>
    </cfRule>
  </conditionalFormatting>
  <printOptions horizontalCentered="1"/>
  <pageMargins left="0.196850393700787" right="0.196850393700787" top="0.196850393700787" bottom="0.74803149606299202" header="0" footer="0.31496062992126"/>
  <pageSetup paperSize="9" scale="76" orientation="landscape" r:id="rId1"/>
  <headerFooter>
    <oddFooter>&amp;L&amp;"Calibri"&amp;9Data Powered by:
&amp;G&amp;R&amp;"Calibri"&amp;9Report Generated:
5/01/2024 6:01:39 AM
Page &amp;P of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1211-D5AA-4A77-BEB7-843EFCFAA772}">
  <dimension ref="A2:M103"/>
  <sheetViews>
    <sheetView workbookViewId="0"/>
  </sheetViews>
  <sheetFormatPr defaultRowHeight="12.75" x14ac:dyDescent="0.2"/>
  <cols>
    <col min="1" max="1" width="10.140625" bestFit="1" customWidth="1"/>
    <col min="2" max="2" width="40.28515625" bestFit="1" customWidth="1"/>
    <col min="3" max="3" width="10.140625" customWidth="1"/>
    <col min="4" max="4" width="9.140625" customWidth="1"/>
    <col min="5" max="5" width="10.140625" bestFit="1" customWidth="1"/>
    <col min="6" max="9" width="9.140625" customWidth="1"/>
    <col min="10" max="10" width="20.28515625" bestFit="1" customWidth="1"/>
    <col min="11" max="13" width="9.140625" customWidth="1"/>
  </cols>
  <sheetData>
    <row r="2" spans="1:13" x14ac:dyDescent="0.2">
      <c r="A2" s="25"/>
      <c r="B2" t="s">
        <v>5</v>
      </c>
      <c r="C2" s="25">
        <f>DATE(YEAR('Reporting Policy'!C2),1,1)</f>
        <v>44927</v>
      </c>
      <c r="F2" s="40" t="s">
        <v>30</v>
      </c>
      <c r="G2" s="40">
        <v>1</v>
      </c>
    </row>
    <row r="3" spans="1:13" x14ac:dyDescent="0.2">
      <c r="B3" t="s">
        <v>6</v>
      </c>
      <c r="C3" s="25">
        <f>EOMONTH('Reporting Policy'!C2,0)</f>
        <v>45291</v>
      </c>
      <c r="F3" s="40" t="s">
        <v>31</v>
      </c>
      <c r="G3" s="40">
        <v>0.5</v>
      </c>
    </row>
    <row r="4" spans="1:13" x14ac:dyDescent="0.2">
      <c r="C4" s="25"/>
    </row>
    <row r="5" spans="1:13" x14ac:dyDescent="0.2">
      <c r="C5" s="304" t="s">
        <v>32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</row>
    <row r="6" spans="1:13" x14ac:dyDescent="0.2">
      <c r="B6" t="s">
        <v>7</v>
      </c>
      <c r="C6" s="25">
        <f>IF(MIN(C8:C103),MIN(C8:C103),"")</f>
        <v>44937</v>
      </c>
      <c r="F6" s="25"/>
      <c r="J6" s="25"/>
    </row>
    <row r="7" spans="1:13" x14ac:dyDescent="0.2">
      <c r="C7" s="25"/>
      <c r="E7" s="32" t="s">
        <v>16</v>
      </c>
      <c r="F7" s="33" t="str">
        <f>'MK Quality EPA P3'!C6</f>
        <v>Biochemical Oxygen Demand</v>
      </c>
      <c r="G7" s="33" t="str">
        <f>'MK Quality EPA P3'!D6</f>
        <v>Total Suspended Solids</v>
      </c>
      <c r="H7" s="33" t="str">
        <f>'MK Quality EPA P3'!E6</f>
        <v>Oil and Grease</v>
      </c>
      <c r="I7" s="33" t="str">
        <f>'MK Quality EPA P3'!F6</f>
        <v>Faecal Coliforms</v>
      </c>
      <c r="J7" s="33" t="str">
        <f>'MK Quality EPA P3'!G6</f>
        <v>Phosphorous (total)</v>
      </c>
      <c r="K7" s="33" t="str">
        <f>'MK Quality EPA P3'!H6</f>
        <v>Nitrogen (total)</v>
      </c>
      <c r="L7" s="33" t="str">
        <f>'MK Quality EPA P3'!I6</f>
        <v>pH</v>
      </c>
      <c r="M7" s="33" t="str">
        <f>'MK Quality EPA P3'!J6</f>
        <v>Nitrogen (ammonia)</v>
      </c>
    </row>
    <row r="8" spans="1:13" x14ac:dyDescent="0.2">
      <c r="B8" t="s">
        <v>8</v>
      </c>
      <c r="C8" s="38" t="str">
        <f>IF(AND('Data Tab - MK EPA P3'!$C37&gt;='MK Intermediate'!$C$2,'Data Tab - MK EPA P3'!$C37&lt;=EDATE('MK Intermediate'!$C$2,12),'Data Tab - MK EPA P3'!AA37&lt;&gt;""),'Data Tab - MK EPA P3'!$C37,"")</f>
        <v/>
      </c>
      <c r="E8" s="32">
        <f>'MK Quality EPA P3'!B13</f>
        <v>44937</v>
      </c>
      <c r="F8" s="33">
        <f>IF('MK Quality EPA P3'!C13="","",IF(LEFT('MK Quality EPA P3'!C13,1)="&lt;",$G$3*VALUE(RIGHT('MK Quality EPA P3'!C13,LEN('MK Quality EPA P3'!C13)-1)),IF(LEFT('MK Quality EPA P3'!C13,1)="&gt;",$G$2*VALUE(RIGHT('MK Quality EPA P3'!C13,LEN('MK Quality EPA P3'!C13)-1)),'MK Quality EPA P3'!C13)))</f>
        <v>5</v>
      </c>
      <c r="G8" s="33">
        <f>IF('MK Quality EPA P3'!D13="","",IF(LEFT('MK Quality EPA P3'!D13,1)="&lt;",$G$3*VALUE(RIGHT('MK Quality EPA P3'!D13,LEN('MK Quality EPA P3'!D13)-1)),IF(LEFT('MK Quality EPA P3'!D13,1)="&gt;",$G$2*VALUE(RIGHT('MK Quality EPA P3'!D13,LEN('MK Quality EPA P3'!D13)-1)),'MK Quality EPA P3'!D13)))</f>
        <v>26</v>
      </c>
      <c r="H8" s="33">
        <f>IF('MK Quality EPA P3'!E13="","",IF(LEFT('MK Quality EPA P3'!E13,1)="&lt;",$G$3*VALUE(RIGHT('MK Quality EPA P3'!E13,LEN('MK Quality EPA P3'!E13)-1)),IF(LEFT('MK Quality EPA P3'!E13,1)="&gt;",$G$2*VALUE(RIGHT('MK Quality EPA P3'!E13,LEN('MK Quality EPA P3'!E13)-1)),'MK Quality EPA P3'!E13)))</f>
        <v>1</v>
      </c>
      <c r="I8" s="33">
        <f>IF('MK Quality EPA P3'!F13="","",IF(LEFT('MK Quality EPA P3'!F13,1)="&lt;",$G$3*VALUE(RIGHT('MK Quality EPA P3'!F13,LEN('MK Quality EPA P3'!F13)-1)),IF(LEFT('MK Quality EPA P3'!F13,1)="&gt;",$G$2*VALUE(RIGHT('MK Quality EPA P3'!F13,LEN('MK Quality EPA P3'!F13)-1)),'MK Quality EPA P3'!F13)))</f>
        <v>6</v>
      </c>
      <c r="J8" s="33">
        <f>IF('MK Quality EPA P3'!G13="","",IF(LEFT('MK Quality EPA P3'!G13,1)="&lt;",$G$3*VALUE(RIGHT('MK Quality EPA P3'!G13,LEN('MK Quality EPA P3'!G13)-1)),IF(LEFT('MK Quality EPA P3'!G13,1)="&gt;",$G$2*VALUE(RIGHT('MK Quality EPA P3'!G13,LEN('MK Quality EPA P3'!G13)-1)),'MK Quality EPA P3'!G13)))</f>
        <v>0.31</v>
      </c>
      <c r="K8" s="33">
        <f>IF('MK Quality EPA P3'!H13="","",IF(LEFT('MK Quality EPA P3'!H13,1)="&lt;",$G$3*VALUE(RIGHT('MK Quality EPA P3'!H13,LEN('MK Quality EPA P3'!H13)-1)),IF(LEFT('MK Quality EPA P3'!H13,1)="&gt;",$G$2*VALUE(RIGHT('MK Quality EPA P3'!H13,LEN('MK Quality EPA P3'!H13)-1)),'MK Quality EPA P3'!H13)))</f>
        <v>3.95</v>
      </c>
      <c r="L8" s="33">
        <f>IF('MK Quality EPA P3'!I13="","",IF(LEFT('MK Quality EPA P3'!I13,1)="&lt;",$G$3*VALUE(RIGHT('MK Quality EPA P3'!I13,LEN('MK Quality EPA P3'!I13)-1)),IF(LEFT('MK Quality EPA P3'!I13,1)="&gt;",$G$2*VALUE(RIGHT('MK Quality EPA P3'!I13,LEN('MK Quality EPA P3'!I13)-1)),'MK Quality EPA P3'!I13)))</f>
        <v>9</v>
      </c>
      <c r="M8" s="33">
        <f>IF('MK Quality EPA P3'!J13="","",IF(LEFT('MK Quality EPA P3'!J13,1)="&lt;",$G$3*VALUE(RIGHT('MK Quality EPA P3'!J13,LEN('MK Quality EPA P3'!J13)-1)),IF(LEFT('MK Quality EPA P3'!J13,1)="&gt;",$G$2*VALUE(RIGHT('MK Quality EPA P3'!J13,LEN('MK Quality EPA P3'!J13)-1)),'MK Quality EPA P3'!J13)))</f>
        <v>0.18</v>
      </c>
    </row>
    <row r="9" spans="1:13" x14ac:dyDescent="0.2">
      <c r="C9" s="38">
        <f>IF(AND('Data Tab - MK EPA P3'!$C38&gt;='MK Intermediate'!$C$2,'Data Tab - MK EPA P3'!$C38&lt;=EDATE('MK Intermediate'!$C$2,12),'Data Tab - MK EPA P3'!AA38&lt;&gt;""),'Data Tab - MK EPA P3'!$C38,"")</f>
        <v>44937</v>
      </c>
      <c r="E9" s="34">
        <f>'MK Quality EPA P3'!B14</f>
        <v>44950</v>
      </c>
      <c r="F9">
        <f>IF('MK Quality EPA P3'!C14="","",IF(LEFT('MK Quality EPA P3'!C14,1)="&lt;",$G$3*VALUE(RIGHT('MK Quality EPA P3'!C14,LEN('MK Quality EPA P3'!C14)-1)),IF(LEFT('MK Quality EPA P3'!C14,1)="&gt;",$G$2*VALUE(RIGHT('MK Quality EPA P3'!C14,LEN('MK Quality EPA P3'!C14)-1)),'MK Quality EPA P3'!C14)))</f>
        <v>4</v>
      </c>
      <c r="G9">
        <f>IF('MK Quality EPA P3'!D14="","",IF(LEFT('MK Quality EPA P3'!D14,1)="&lt;",$G$3*VALUE(RIGHT('MK Quality EPA P3'!D14,LEN('MK Quality EPA P3'!D14)-1)),IF(LEFT('MK Quality EPA P3'!D14,1)="&gt;",$G$2*VALUE(RIGHT('MK Quality EPA P3'!D14,LEN('MK Quality EPA P3'!D14)-1)),'MK Quality EPA P3'!D14)))</f>
        <v>9</v>
      </c>
      <c r="H9">
        <f>IF('MK Quality EPA P3'!E14="","",IF(LEFT('MK Quality EPA P3'!E14,1)="&lt;",$G$3*VALUE(RIGHT('MK Quality EPA P3'!E14,LEN('MK Quality EPA P3'!E14)-1)),IF(LEFT('MK Quality EPA P3'!E14,1)="&gt;",$G$2*VALUE(RIGHT('MK Quality EPA P3'!E14,LEN('MK Quality EPA P3'!E14)-1)),'MK Quality EPA P3'!E14)))</f>
        <v>1</v>
      </c>
      <c r="I9">
        <f>IF('MK Quality EPA P3'!F14="","",IF(LEFT('MK Quality EPA P3'!F14,1)="&lt;",$G$3*VALUE(RIGHT('MK Quality EPA P3'!F14,LEN('MK Quality EPA P3'!F14)-1)),IF(LEFT('MK Quality EPA P3'!F14,1)="&gt;",$G$2*VALUE(RIGHT('MK Quality EPA P3'!F14,LEN('MK Quality EPA P3'!F14)-1)),'MK Quality EPA P3'!F14)))</f>
        <v>1</v>
      </c>
      <c r="J9">
        <f>IF('MK Quality EPA P3'!G14="","",IF(LEFT('MK Quality EPA P3'!G14,1)="&lt;",$G$3*VALUE(RIGHT('MK Quality EPA P3'!G14,LEN('MK Quality EPA P3'!G14)-1)),IF(LEFT('MK Quality EPA P3'!G14,1)="&gt;",$G$2*VALUE(RIGHT('MK Quality EPA P3'!G14,LEN('MK Quality EPA P3'!G14)-1)),'MK Quality EPA P3'!G14)))</f>
        <v>0.22</v>
      </c>
      <c r="K9">
        <f>IF('MK Quality EPA P3'!H14="","",IF(LEFT('MK Quality EPA P3'!H14,1)="&lt;",$G$3*VALUE(RIGHT('MK Quality EPA P3'!H14,LEN('MK Quality EPA P3'!H14)-1)),IF(LEFT('MK Quality EPA P3'!H14,1)="&gt;",$G$2*VALUE(RIGHT('MK Quality EPA P3'!H14,LEN('MK Quality EPA P3'!H14)-1)),'MK Quality EPA P3'!H14)))</f>
        <v>4.8899999999999997</v>
      </c>
      <c r="L9">
        <f>IF('MK Quality EPA P3'!I14="","",IF(LEFT('MK Quality EPA P3'!I14,1)="&lt;",$G$3*VALUE(RIGHT('MK Quality EPA P3'!I14,LEN('MK Quality EPA P3'!I14)-1)),IF(LEFT('MK Quality EPA P3'!I14,1)="&gt;",$G$2*VALUE(RIGHT('MK Quality EPA P3'!I14,LEN('MK Quality EPA P3'!I14)-1)),'MK Quality EPA P3'!I14)))</f>
        <v>7.5</v>
      </c>
      <c r="M9">
        <f>IF('MK Quality EPA P3'!J14="","",IF(LEFT('MK Quality EPA P3'!J14,1)="&lt;",$G$3*VALUE(RIGHT('MK Quality EPA P3'!J14,LEN('MK Quality EPA P3'!J14)-1)),IF(LEFT('MK Quality EPA P3'!J14,1)="&gt;",$G$2*VALUE(RIGHT('MK Quality EPA P3'!J14,LEN('MK Quality EPA P3'!J14)-1)),'MK Quality EPA P3'!J14)))</f>
        <v>0.19</v>
      </c>
    </row>
    <row r="10" spans="1:13" x14ac:dyDescent="0.2">
      <c r="C10" s="38">
        <f>IF(AND('Data Tab - MK EPA P3'!$C39&gt;='MK Intermediate'!$C$2,'Data Tab - MK EPA P3'!$C39&lt;=EDATE('MK Intermediate'!$C$2,12),'Data Tab - MK EPA P3'!AA39&lt;&gt;""),'Data Tab - MK EPA P3'!$C39,"")</f>
        <v>44950</v>
      </c>
      <c r="E10" s="34">
        <f>'MK Quality EPA P3'!B15</f>
        <v>44965</v>
      </c>
      <c r="F10">
        <f>IF('MK Quality EPA P3'!C15="","",IF(LEFT('MK Quality EPA P3'!C15,1)="&lt;",$G$3*VALUE(RIGHT('MK Quality EPA P3'!C15,LEN('MK Quality EPA P3'!C15)-1)),IF(LEFT('MK Quality EPA P3'!C15,1)="&gt;",$G$2*VALUE(RIGHT('MK Quality EPA P3'!C15,LEN('MK Quality EPA P3'!C15)-1)),'MK Quality EPA P3'!C15)))</f>
        <v>3</v>
      </c>
      <c r="G10">
        <f>IF('MK Quality EPA P3'!D15="","",IF(LEFT('MK Quality EPA P3'!D15,1)="&lt;",$G$3*VALUE(RIGHT('MK Quality EPA P3'!D15,LEN('MK Quality EPA P3'!D15)-1)),IF(LEFT('MK Quality EPA P3'!D15,1)="&gt;",$G$2*VALUE(RIGHT('MK Quality EPA P3'!D15,LEN('MK Quality EPA P3'!D15)-1)),'MK Quality EPA P3'!D15)))</f>
        <v>7</v>
      </c>
      <c r="H10">
        <f>IF('MK Quality EPA P3'!E15="","",IF(LEFT('MK Quality EPA P3'!E15,1)="&lt;",$G$3*VALUE(RIGHT('MK Quality EPA P3'!E15,LEN('MK Quality EPA P3'!E15)-1)),IF(LEFT('MK Quality EPA P3'!E15,1)="&gt;",$G$2*VALUE(RIGHT('MK Quality EPA P3'!E15,LEN('MK Quality EPA P3'!E15)-1)),'MK Quality EPA P3'!E15)))</f>
        <v>1</v>
      </c>
      <c r="I10">
        <f>IF('MK Quality EPA P3'!F15="","",IF(LEFT('MK Quality EPA P3'!F15,1)="&lt;",$G$3*VALUE(RIGHT('MK Quality EPA P3'!F15,LEN('MK Quality EPA P3'!F15)-1)),IF(LEFT('MK Quality EPA P3'!F15,1)="&gt;",$G$2*VALUE(RIGHT('MK Quality EPA P3'!F15,LEN('MK Quality EPA P3'!F15)-1)),'MK Quality EPA P3'!F15)))</f>
        <v>1</v>
      </c>
      <c r="J10">
        <f>IF('MK Quality EPA P3'!G15="","",IF(LEFT('MK Quality EPA P3'!G15,1)="&lt;",$G$3*VALUE(RIGHT('MK Quality EPA P3'!G15,LEN('MK Quality EPA P3'!G15)-1)),IF(LEFT('MK Quality EPA P3'!G15,1)="&gt;",$G$2*VALUE(RIGHT('MK Quality EPA P3'!G15,LEN('MK Quality EPA P3'!G15)-1)),'MK Quality EPA P3'!G15)))</f>
        <v>0.19</v>
      </c>
      <c r="K10">
        <f>IF('MK Quality EPA P3'!H15="","",IF(LEFT('MK Quality EPA P3'!H15,1)="&lt;",$G$3*VALUE(RIGHT('MK Quality EPA P3'!H15,LEN('MK Quality EPA P3'!H15)-1)),IF(LEFT('MK Quality EPA P3'!H15,1)="&gt;",$G$2*VALUE(RIGHT('MK Quality EPA P3'!H15,LEN('MK Quality EPA P3'!H15)-1)),'MK Quality EPA P3'!H15)))</f>
        <v>5.13</v>
      </c>
      <c r="L10">
        <f>IF('MK Quality EPA P3'!I15="","",IF(LEFT('MK Quality EPA P3'!I15,1)="&lt;",$G$3*VALUE(RIGHT('MK Quality EPA P3'!I15,LEN('MK Quality EPA P3'!I15)-1)),IF(LEFT('MK Quality EPA P3'!I15,1)="&gt;",$G$2*VALUE(RIGHT('MK Quality EPA P3'!I15,LEN('MK Quality EPA P3'!I15)-1)),'MK Quality EPA P3'!I15)))</f>
        <v>7.2</v>
      </c>
      <c r="M10">
        <f>IF('MK Quality EPA P3'!J15="","",IF(LEFT('MK Quality EPA P3'!J15,1)="&lt;",$G$3*VALUE(RIGHT('MK Quality EPA P3'!J15,LEN('MK Quality EPA P3'!J15)-1)),IF(LEFT('MK Quality EPA P3'!J15,1)="&gt;",$G$2*VALUE(RIGHT('MK Quality EPA P3'!J15,LEN('MK Quality EPA P3'!J15)-1)),'MK Quality EPA P3'!J15)))</f>
        <v>0.16</v>
      </c>
    </row>
    <row r="11" spans="1:13" x14ac:dyDescent="0.2">
      <c r="C11" s="38">
        <f>IF(AND('Data Tab - MK EPA P3'!$C40&gt;='MK Intermediate'!$C$2,'Data Tab - MK EPA P3'!$C40&lt;=EDATE('MK Intermediate'!$C$2,12),'Data Tab - MK EPA P3'!AA40&lt;&gt;""),'Data Tab - MK EPA P3'!$C40,"")</f>
        <v>44965</v>
      </c>
      <c r="E11" s="34">
        <f>'MK Quality EPA P3'!B16</f>
        <v>44979</v>
      </c>
      <c r="F11">
        <f>IF('MK Quality EPA P3'!C16="","",IF(LEFT('MK Quality EPA P3'!C16,1)="&lt;",$G$3*VALUE(RIGHT('MK Quality EPA P3'!C16,LEN('MK Quality EPA P3'!C16)-1)),IF(LEFT('MK Quality EPA P3'!C16,1)="&gt;",$G$2*VALUE(RIGHT('MK Quality EPA P3'!C16,LEN('MK Quality EPA P3'!C16)-1)),'MK Quality EPA P3'!C16)))</f>
        <v>5</v>
      </c>
      <c r="G11">
        <f>IF('MK Quality EPA P3'!D16="","",IF(LEFT('MK Quality EPA P3'!D16,1)="&lt;",$G$3*VALUE(RIGHT('MK Quality EPA P3'!D16,LEN('MK Quality EPA P3'!D16)-1)),IF(LEFT('MK Quality EPA P3'!D16,1)="&gt;",$G$2*VALUE(RIGHT('MK Quality EPA P3'!D16,LEN('MK Quality EPA P3'!D16)-1)),'MK Quality EPA P3'!D16)))</f>
        <v>12</v>
      </c>
      <c r="H11">
        <f>IF('MK Quality EPA P3'!E16="","",IF(LEFT('MK Quality EPA P3'!E16,1)="&lt;",$G$3*VALUE(RIGHT('MK Quality EPA P3'!E16,LEN('MK Quality EPA P3'!E16)-1)),IF(LEFT('MK Quality EPA P3'!E16,1)="&gt;",$G$2*VALUE(RIGHT('MK Quality EPA P3'!E16,LEN('MK Quality EPA P3'!E16)-1)),'MK Quality EPA P3'!E16)))</f>
        <v>1</v>
      </c>
      <c r="I11">
        <f>IF('MK Quality EPA P3'!F16="","",IF(LEFT('MK Quality EPA P3'!F16,1)="&lt;",$G$3*VALUE(RIGHT('MK Quality EPA P3'!F16,LEN('MK Quality EPA P3'!F16)-1)),IF(LEFT('MK Quality EPA P3'!F16,1)="&gt;",$G$2*VALUE(RIGHT('MK Quality EPA P3'!F16,LEN('MK Quality EPA P3'!F16)-1)),'MK Quality EPA P3'!F16)))</f>
        <v>1</v>
      </c>
      <c r="J11">
        <f>IF('MK Quality EPA P3'!G16="","",IF(LEFT('MK Quality EPA P3'!G16,1)="&lt;",$G$3*VALUE(RIGHT('MK Quality EPA P3'!G16,LEN('MK Quality EPA P3'!G16)-1)),IF(LEFT('MK Quality EPA P3'!G16,1)="&gt;",$G$2*VALUE(RIGHT('MK Quality EPA P3'!G16,LEN('MK Quality EPA P3'!G16)-1)),'MK Quality EPA P3'!G16)))</f>
        <v>0.22</v>
      </c>
      <c r="K11">
        <f>IF('MK Quality EPA P3'!H16="","",IF(LEFT('MK Quality EPA P3'!H16,1)="&lt;",$G$3*VALUE(RIGHT('MK Quality EPA P3'!H16,LEN('MK Quality EPA P3'!H16)-1)),IF(LEFT('MK Quality EPA P3'!H16,1)="&gt;",$G$2*VALUE(RIGHT('MK Quality EPA P3'!H16,LEN('MK Quality EPA P3'!H16)-1)),'MK Quality EPA P3'!H16)))</f>
        <v>3.82</v>
      </c>
      <c r="L11">
        <f>IF('MK Quality EPA P3'!I16="","",IF(LEFT('MK Quality EPA P3'!I16,1)="&lt;",$G$3*VALUE(RIGHT('MK Quality EPA P3'!I16,LEN('MK Quality EPA P3'!I16)-1)),IF(LEFT('MK Quality EPA P3'!I16,1)="&gt;",$G$2*VALUE(RIGHT('MK Quality EPA P3'!I16,LEN('MK Quality EPA P3'!I16)-1)),'MK Quality EPA P3'!I16)))</f>
        <v>8</v>
      </c>
      <c r="M11">
        <f>IF('MK Quality EPA P3'!J16="","",IF(LEFT('MK Quality EPA P3'!J16,1)="&lt;",$G$3*VALUE(RIGHT('MK Quality EPA P3'!J16,LEN('MK Quality EPA P3'!J16)-1)),IF(LEFT('MK Quality EPA P3'!J16,1)="&gt;",$G$2*VALUE(RIGHT('MK Quality EPA P3'!J16,LEN('MK Quality EPA P3'!J16)-1)),'MK Quality EPA P3'!J16)))</f>
        <v>0.18</v>
      </c>
    </row>
    <row r="12" spans="1:13" x14ac:dyDescent="0.2">
      <c r="C12" s="38">
        <f>IF(AND('Data Tab - MK EPA P3'!$C41&gt;='MK Intermediate'!$C$2,'Data Tab - MK EPA P3'!$C41&lt;=EDATE('MK Intermediate'!$C$2,12),'Data Tab - MK EPA P3'!AA41&lt;&gt;""),'Data Tab - MK EPA P3'!$C41,"")</f>
        <v>44979</v>
      </c>
      <c r="E12" s="34">
        <f>'MK Quality EPA P3'!B17</f>
        <v>44993</v>
      </c>
      <c r="F12">
        <f>IF('MK Quality EPA P3'!C17="","",IF(LEFT('MK Quality EPA P3'!C17,1)="&lt;",$G$3*VALUE(RIGHT('MK Quality EPA P3'!C17,LEN('MK Quality EPA P3'!C17)-1)),IF(LEFT('MK Quality EPA P3'!C17,1)="&gt;",$G$2*VALUE(RIGHT('MK Quality EPA P3'!C17,LEN('MK Quality EPA P3'!C17)-1)),'MK Quality EPA P3'!C17)))</f>
        <v>3</v>
      </c>
      <c r="G12">
        <f>IF('MK Quality EPA P3'!D17="","",IF(LEFT('MK Quality EPA P3'!D17,1)="&lt;",$G$3*VALUE(RIGHT('MK Quality EPA P3'!D17,LEN('MK Quality EPA P3'!D17)-1)),IF(LEFT('MK Quality EPA P3'!D17,1)="&gt;",$G$2*VALUE(RIGHT('MK Quality EPA P3'!D17,LEN('MK Quality EPA P3'!D17)-1)),'MK Quality EPA P3'!D17)))</f>
        <v>7</v>
      </c>
      <c r="H12">
        <f>IF('MK Quality EPA P3'!E17="","",IF(LEFT('MK Quality EPA P3'!E17,1)="&lt;",$G$3*VALUE(RIGHT('MK Quality EPA P3'!E17,LEN('MK Quality EPA P3'!E17)-1)),IF(LEFT('MK Quality EPA P3'!E17,1)="&gt;",$G$2*VALUE(RIGHT('MK Quality EPA P3'!E17,LEN('MK Quality EPA P3'!E17)-1)),'MK Quality EPA P3'!E17)))</f>
        <v>1</v>
      </c>
      <c r="I12">
        <f>IF('MK Quality EPA P3'!F17="","",IF(LEFT('MK Quality EPA P3'!F17,1)="&lt;",$G$3*VALUE(RIGHT('MK Quality EPA P3'!F17,LEN('MK Quality EPA P3'!F17)-1)),IF(LEFT('MK Quality EPA P3'!F17,1)="&gt;",$G$2*VALUE(RIGHT('MK Quality EPA P3'!F17,LEN('MK Quality EPA P3'!F17)-1)),'MK Quality EPA P3'!F17)))</f>
        <v>1</v>
      </c>
      <c r="J12">
        <f>IF('MK Quality EPA P3'!G17="","",IF(LEFT('MK Quality EPA P3'!G17,1)="&lt;",$G$3*VALUE(RIGHT('MK Quality EPA P3'!G17,LEN('MK Quality EPA P3'!G17)-1)),IF(LEFT('MK Quality EPA P3'!G17,1)="&gt;",$G$2*VALUE(RIGHT('MK Quality EPA P3'!G17,LEN('MK Quality EPA P3'!G17)-1)),'MK Quality EPA P3'!G17)))</f>
        <v>0.18</v>
      </c>
      <c r="K12">
        <f>IF('MK Quality EPA P3'!H17="","",IF(LEFT('MK Quality EPA P3'!H17,1)="&lt;",$G$3*VALUE(RIGHT('MK Quality EPA P3'!H17,LEN('MK Quality EPA P3'!H17)-1)),IF(LEFT('MK Quality EPA P3'!H17,1)="&gt;",$G$2*VALUE(RIGHT('MK Quality EPA P3'!H17,LEN('MK Quality EPA P3'!H17)-1)),'MK Quality EPA P3'!H17)))</f>
        <v>3.6</v>
      </c>
      <c r="L12">
        <f>IF('MK Quality EPA P3'!I17="","",IF(LEFT('MK Quality EPA P3'!I17,1)="&lt;",$G$3*VALUE(RIGHT('MK Quality EPA P3'!I17,LEN('MK Quality EPA P3'!I17)-1)),IF(LEFT('MK Quality EPA P3'!I17,1)="&gt;",$G$2*VALUE(RIGHT('MK Quality EPA P3'!I17,LEN('MK Quality EPA P3'!I17)-1)),'MK Quality EPA P3'!I17)))</f>
        <v>6.8</v>
      </c>
      <c r="M12">
        <f>IF('MK Quality EPA P3'!J17="","",IF(LEFT('MK Quality EPA P3'!J17,1)="&lt;",$G$3*VALUE(RIGHT('MK Quality EPA P3'!J17,LEN('MK Quality EPA P3'!J17)-1)),IF(LEFT('MK Quality EPA P3'!J17,1)="&gt;",$G$2*VALUE(RIGHT('MK Quality EPA P3'!J17,LEN('MK Quality EPA P3'!J17)-1)),'MK Quality EPA P3'!J17)))</f>
        <v>0.32</v>
      </c>
    </row>
    <row r="13" spans="1:13" x14ac:dyDescent="0.2">
      <c r="C13" s="38">
        <f>IF(AND('Data Tab - MK EPA P3'!$C42&gt;='MK Intermediate'!$C$2,'Data Tab - MK EPA P3'!$C42&lt;=EDATE('MK Intermediate'!$C$2,12),'Data Tab - MK EPA P3'!AA42&lt;&gt;""),'Data Tab - MK EPA P3'!$C42,"")</f>
        <v>44993</v>
      </c>
      <c r="E13" s="34">
        <f>'MK Quality EPA P3'!B18</f>
        <v>45007</v>
      </c>
      <c r="F13">
        <f>IF('MK Quality EPA P3'!C18="","",IF(LEFT('MK Quality EPA P3'!C18,1)="&lt;",$G$3*VALUE(RIGHT('MK Quality EPA P3'!C18,LEN('MK Quality EPA P3'!C18)-1)),IF(LEFT('MK Quality EPA P3'!C18,1)="&gt;",$G$2*VALUE(RIGHT('MK Quality EPA P3'!C18,LEN('MK Quality EPA P3'!C18)-1)),'MK Quality EPA P3'!C18)))</f>
        <v>4</v>
      </c>
      <c r="G13">
        <f>IF('MK Quality EPA P3'!D18="","",IF(LEFT('MK Quality EPA P3'!D18,1)="&lt;",$G$3*VALUE(RIGHT('MK Quality EPA P3'!D18,LEN('MK Quality EPA P3'!D18)-1)),IF(LEFT('MK Quality EPA P3'!D18,1)="&gt;",$G$2*VALUE(RIGHT('MK Quality EPA P3'!D18,LEN('MK Quality EPA P3'!D18)-1)),'MK Quality EPA P3'!D18)))</f>
        <v>13</v>
      </c>
      <c r="H13">
        <f>IF('MK Quality EPA P3'!E18="","",IF(LEFT('MK Quality EPA P3'!E18,1)="&lt;",$G$3*VALUE(RIGHT('MK Quality EPA P3'!E18,LEN('MK Quality EPA P3'!E18)-1)),IF(LEFT('MK Quality EPA P3'!E18,1)="&gt;",$G$2*VALUE(RIGHT('MK Quality EPA P3'!E18,LEN('MK Quality EPA P3'!E18)-1)),'MK Quality EPA P3'!E18)))</f>
        <v>1</v>
      </c>
      <c r="I13">
        <f>IF('MK Quality EPA P3'!F18="","",IF(LEFT('MK Quality EPA P3'!F18,1)="&lt;",$G$3*VALUE(RIGHT('MK Quality EPA P3'!F18,LEN('MK Quality EPA P3'!F18)-1)),IF(LEFT('MK Quality EPA P3'!F18,1)="&gt;",$G$2*VALUE(RIGHT('MK Quality EPA P3'!F18,LEN('MK Quality EPA P3'!F18)-1)),'MK Quality EPA P3'!F18)))</f>
        <v>1</v>
      </c>
      <c r="J13">
        <f>IF('MK Quality EPA P3'!G18="","",IF(LEFT('MK Quality EPA P3'!G18,1)="&lt;",$G$3*VALUE(RIGHT('MK Quality EPA P3'!G18,LEN('MK Quality EPA P3'!G18)-1)),IF(LEFT('MK Quality EPA P3'!G18,1)="&gt;",$G$2*VALUE(RIGHT('MK Quality EPA P3'!G18,LEN('MK Quality EPA P3'!G18)-1)),'MK Quality EPA P3'!G18)))</f>
        <v>0.5</v>
      </c>
      <c r="K13">
        <f>IF('MK Quality EPA P3'!H18="","",IF(LEFT('MK Quality EPA P3'!H18,1)="&lt;",$G$3*VALUE(RIGHT('MK Quality EPA P3'!H18,LEN('MK Quality EPA P3'!H18)-1)),IF(LEFT('MK Quality EPA P3'!H18,1)="&gt;",$G$2*VALUE(RIGHT('MK Quality EPA P3'!H18,LEN('MK Quality EPA P3'!H18)-1)),'MK Quality EPA P3'!H18)))</f>
        <v>3.37</v>
      </c>
      <c r="L13">
        <f>IF('MK Quality EPA P3'!I18="","",IF(LEFT('MK Quality EPA P3'!I18,1)="&lt;",$G$3*VALUE(RIGHT('MK Quality EPA P3'!I18,LEN('MK Quality EPA P3'!I18)-1)),IF(LEFT('MK Quality EPA P3'!I18,1)="&gt;",$G$2*VALUE(RIGHT('MK Quality EPA P3'!I18,LEN('MK Quality EPA P3'!I18)-1)),'MK Quality EPA P3'!I18)))</f>
        <v>6.7</v>
      </c>
      <c r="M13">
        <f>IF('MK Quality EPA P3'!J18="","",IF(LEFT('MK Quality EPA P3'!J18,1)="&lt;",$G$3*VALUE(RIGHT('MK Quality EPA P3'!J18,LEN('MK Quality EPA P3'!J18)-1)),IF(LEFT('MK Quality EPA P3'!J18,1)="&gt;",$G$2*VALUE(RIGHT('MK Quality EPA P3'!J18,LEN('MK Quality EPA P3'!J18)-1)),'MK Quality EPA P3'!J18)))</f>
        <v>0.56000000000000005</v>
      </c>
    </row>
    <row r="14" spans="1:13" x14ac:dyDescent="0.2">
      <c r="C14" s="38">
        <f>IF(AND('Data Tab - MK EPA P3'!$C43&gt;='MK Intermediate'!$C$2,'Data Tab - MK EPA P3'!$C43&lt;=EDATE('MK Intermediate'!$C$2,12),'Data Tab - MK EPA P3'!AA43&lt;&gt;""),'Data Tab - MK EPA P3'!$C43,"")</f>
        <v>45007</v>
      </c>
      <c r="E14" s="34">
        <f>'MK Quality EPA P3'!B19</f>
        <v>45021.333333333328</v>
      </c>
      <c r="F14">
        <f>IF('MK Quality EPA P3'!C19="","",IF(LEFT('MK Quality EPA P3'!C19,1)="&lt;",$G$3*VALUE(RIGHT('MK Quality EPA P3'!C19,LEN('MK Quality EPA P3'!C19)-1)),IF(LEFT('MK Quality EPA P3'!C19,1)="&gt;",$G$2*VALUE(RIGHT('MK Quality EPA P3'!C19,LEN('MK Quality EPA P3'!C19)-1)),'MK Quality EPA P3'!C19)))</f>
        <v>3</v>
      </c>
      <c r="G14">
        <f>IF('MK Quality EPA P3'!D19="","",IF(LEFT('MK Quality EPA P3'!D19,1)="&lt;",$G$3*VALUE(RIGHT('MK Quality EPA P3'!D19,LEN('MK Quality EPA P3'!D19)-1)),IF(LEFT('MK Quality EPA P3'!D19,1)="&gt;",$G$2*VALUE(RIGHT('MK Quality EPA P3'!D19,LEN('MK Quality EPA P3'!D19)-1)),'MK Quality EPA P3'!D19)))</f>
        <v>7</v>
      </c>
      <c r="H14">
        <f>IF('MK Quality EPA P3'!E19="","",IF(LEFT('MK Quality EPA P3'!E19,1)="&lt;",$G$3*VALUE(RIGHT('MK Quality EPA P3'!E19,LEN('MK Quality EPA P3'!E19)-1)),IF(LEFT('MK Quality EPA P3'!E19,1)="&gt;",$G$2*VALUE(RIGHT('MK Quality EPA P3'!E19,LEN('MK Quality EPA P3'!E19)-1)),'MK Quality EPA P3'!E19)))</f>
        <v>2</v>
      </c>
      <c r="I14">
        <f>IF('MK Quality EPA P3'!F19="","",IF(LEFT('MK Quality EPA P3'!F19,1)="&lt;",$G$3*VALUE(RIGHT('MK Quality EPA P3'!F19,LEN('MK Quality EPA P3'!F19)-1)),IF(LEFT('MK Quality EPA P3'!F19,1)="&gt;",$G$2*VALUE(RIGHT('MK Quality EPA P3'!F19,LEN('MK Quality EPA P3'!F19)-1)),'MK Quality EPA P3'!F19)))</f>
        <v>1</v>
      </c>
      <c r="J14">
        <f>IF('MK Quality EPA P3'!G19="","",IF(LEFT('MK Quality EPA P3'!G19,1)="&lt;",$G$3*VALUE(RIGHT('MK Quality EPA P3'!G19,LEN('MK Quality EPA P3'!G19)-1)),IF(LEFT('MK Quality EPA P3'!G19,1)="&gt;",$G$2*VALUE(RIGHT('MK Quality EPA P3'!G19,LEN('MK Quality EPA P3'!G19)-1)),'MK Quality EPA P3'!G19)))</f>
        <v>0.14000000000000001</v>
      </c>
      <c r="K14">
        <f>IF('MK Quality EPA P3'!H19="","",IF(LEFT('MK Quality EPA P3'!H19,1)="&lt;",$G$3*VALUE(RIGHT('MK Quality EPA P3'!H19,LEN('MK Quality EPA P3'!H19)-1)),IF(LEFT('MK Quality EPA P3'!H19,1)="&gt;",$G$2*VALUE(RIGHT('MK Quality EPA P3'!H19,LEN('MK Quality EPA P3'!H19)-1)),'MK Quality EPA P3'!H19)))</f>
        <v>4.0999999999999996</v>
      </c>
      <c r="L14">
        <f>IF('MK Quality EPA P3'!I19="","",IF(LEFT('MK Quality EPA P3'!I19,1)="&lt;",$G$3*VALUE(RIGHT('MK Quality EPA P3'!I19,LEN('MK Quality EPA P3'!I19)-1)),IF(LEFT('MK Quality EPA P3'!I19,1)="&gt;",$G$2*VALUE(RIGHT('MK Quality EPA P3'!I19,LEN('MK Quality EPA P3'!I19)-1)),'MK Quality EPA P3'!I19)))</f>
        <v>6.6</v>
      </c>
      <c r="M14">
        <f>IF('MK Quality EPA P3'!J19="","",IF(LEFT('MK Quality EPA P3'!J19,1)="&lt;",$G$3*VALUE(RIGHT('MK Quality EPA P3'!J19,LEN('MK Quality EPA P3'!J19)-1)),IF(LEFT('MK Quality EPA P3'!J19,1)="&gt;",$G$2*VALUE(RIGHT('MK Quality EPA P3'!J19,LEN('MK Quality EPA P3'!J19)-1)),'MK Quality EPA P3'!J19)))</f>
        <v>0.48</v>
      </c>
    </row>
    <row r="15" spans="1:13" x14ac:dyDescent="0.2">
      <c r="C15" s="38">
        <f>IF(AND('Data Tab - MK EPA P3'!$C44&gt;='MK Intermediate'!$C$2,'Data Tab - MK EPA P3'!$C44&lt;=EDATE('MK Intermediate'!$C$2,12),'Data Tab - MK EPA P3'!AA44&lt;&gt;""),'Data Tab - MK EPA P3'!$C44,"")</f>
        <v>45021.333333333328</v>
      </c>
      <c r="E15" s="34">
        <f>'MK Quality EPA P3'!B20</f>
        <v>45035.333333333328</v>
      </c>
      <c r="F15">
        <f>IF('MK Quality EPA P3'!C20="","",IF(LEFT('MK Quality EPA P3'!C20,1)="&lt;",$G$3*VALUE(RIGHT('MK Quality EPA P3'!C20,LEN('MK Quality EPA P3'!C20)-1)),IF(LEFT('MK Quality EPA P3'!C20,1)="&gt;",$G$2*VALUE(RIGHT('MK Quality EPA P3'!C20,LEN('MK Quality EPA P3'!C20)-1)),'MK Quality EPA P3'!C20)))</f>
        <v>1</v>
      </c>
      <c r="G15">
        <f>IF('MK Quality EPA P3'!D20="","",IF(LEFT('MK Quality EPA P3'!D20,1)="&lt;",$G$3*VALUE(RIGHT('MK Quality EPA P3'!D20,LEN('MK Quality EPA P3'!D20)-1)),IF(LEFT('MK Quality EPA P3'!D20,1)="&gt;",$G$2*VALUE(RIGHT('MK Quality EPA P3'!D20,LEN('MK Quality EPA P3'!D20)-1)),'MK Quality EPA P3'!D20)))</f>
        <v>2</v>
      </c>
      <c r="H15">
        <f>IF('MK Quality EPA P3'!E20="","",IF(LEFT('MK Quality EPA P3'!E20,1)="&lt;",$G$3*VALUE(RIGHT('MK Quality EPA P3'!E20,LEN('MK Quality EPA P3'!E20)-1)),IF(LEFT('MK Quality EPA P3'!E20,1)="&gt;",$G$2*VALUE(RIGHT('MK Quality EPA P3'!E20,LEN('MK Quality EPA P3'!E20)-1)),'MK Quality EPA P3'!E20)))</f>
        <v>1</v>
      </c>
      <c r="I15">
        <f>IF('MK Quality EPA P3'!F20="","",IF(LEFT('MK Quality EPA P3'!F20,1)="&lt;",$G$3*VALUE(RIGHT('MK Quality EPA P3'!F20,LEN('MK Quality EPA P3'!F20)-1)),IF(LEFT('MK Quality EPA P3'!F20,1)="&gt;",$G$2*VALUE(RIGHT('MK Quality EPA P3'!F20,LEN('MK Quality EPA P3'!F20)-1)),'MK Quality EPA P3'!F20)))</f>
        <v>4</v>
      </c>
      <c r="J15">
        <f>IF('MK Quality EPA P3'!G20="","",IF(LEFT('MK Quality EPA P3'!G20,1)="&lt;",$G$3*VALUE(RIGHT('MK Quality EPA P3'!G20,LEN('MK Quality EPA P3'!G20)-1)),IF(LEFT('MK Quality EPA P3'!G20,1)="&gt;",$G$2*VALUE(RIGHT('MK Quality EPA P3'!G20,LEN('MK Quality EPA P3'!G20)-1)),'MK Quality EPA P3'!G20)))</f>
        <v>0.09</v>
      </c>
      <c r="K15">
        <f>IF('MK Quality EPA P3'!H20="","",IF(LEFT('MK Quality EPA P3'!H20,1)="&lt;",$G$3*VALUE(RIGHT('MK Quality EPA P3'!H20,LEN('MK Quality EPA P3'!H20)-1)),IF(LEFT('MK Quality EPA P3'!H20,1)="&gt;",$G$2*VALUE(RIGHT('MK Quality EPA P3'!H20,LEN('MK Quality EPA P3'!H20)-1)),'MK Quality EPA P3'!H20)))</f>
        <v>3.99</v>
      </c>
      <c r="L15">
        <f>IF('MK Quality EPA P3'!I20="","",IF(LEFT('MK Quality EPA P3'!I20,1)="&lt;",$G$3*VALUE(RIGHT('MK Quality EPA P3'!I20,LEN('MK Quality EPA P3'!I20)-1)),IF(LEFT('MK Quality EPA P3'!I20,1)="&gt;",$G$2*VALUE(RIGHT('MK Quality EPA P3'!I20,LEN('MK Quality EPA P3'!I20)-1)),'MK Quality EPA P3'!I20)))</f>
        <v>6.9</v>
      </c>
      <c r="M15">
        <f>IF('MK Quality EPA P3'!J20="","",IF(LEFT('MK Quality EPA P3'!J20,1)="&lt;",$G$3*VALUE(RIGHT('MK Quality EPA P3'!J20,LEN('MK Quality EPA P3'!J20)-1)),IF(LEFT('MK Quality EPA P3'!J20,1)="&gt;",$G$2*VALUE(RIGHT('MK Quality EPA P3'!J20,LEN('MK Quality EPA P3'!J20)-1)),'MK Quality EPA P3'!J20)))</f>
        <v>0.75</v>
      </c>
    </row>
    <row r="16" spans="1:13" x14ac:dyDescent="0.2">
      <c r="C16" s="38">
        <f>IF(AND('Data Tab - MK EPA P3'!$C45&gt;='MK Intermediate'!$C$2,'Data Tab - MK EPA P3'!$C45&lt;=EDATE('MK Intermediate'!$C$2,12),'Data Tab - MK EPA P3'!AA45&lt;&gt;""),'Data Tab - MK EPA P3'!$C45,"")</f>
        <v>45035.333333333328</v>
      </c>
      <c r="E16" s="34">
        <f>'MK Quality EPA P3'!B21</f>
        <v>45049.333333333328</v>
      </c>
      <c r="F16">
        <f>IF('MK Quality EPA P3'!C21="","",IF(LEFT('MK Quality EPA P3'!C21,1)="&lt;",$G$3*VALUE(RIGHT('MK Quality EPA P3'!C21,LEN('MK Quality EPA P3'!C21)-1)),IF(LEFT('MK Quality EPA P3'!C21,1)="&gt;",$G$2*VALUE(RIGHT('MK Quality EPA P3'!C21,LEN('MK Quality EPA P3'!C21)-1)),'MK Quality EPA P3'!C21)))</f>
        <v>5</v>
      </c>
      <c r="G16">
        <f>IF('MK Quality EPA P3'!D21="","",IF(LEFT('MK Quality EPA P3'!D21,1)="&lt;",$G$3*VALUE(RIGHT('MK Quality EPA P3'!D21,LEN('MK Quality EPA P3'!D21)-1)),IF(LEFT('MK Quality EPA P3'!D21,1)="&gt;",$G$2*VALUE(RIGHT('MK Quality EPA P3'!D21,LEN('MK Quality EPA P3'!D21)-1)),'MK Quality EPA P3'!D21)))</f>
        <v>3</v>
      </c>
      <c r="H16">
        <f>IF('MK Quality EPA P3'!E21="","",IF(LEFT('MK Quality EPA P3'!E21,1)="&lt;",$G$3*VALUE(RIGHT('MK Quality EPA P3'!E21,LEN('MK Quality EPA P3'!E21)-1)),IF(LEFT('MK Quality EPA P3'!E21,1)="&gt;",$G$2*VALUE(RIGHT('MK Quality EPA P3'!E21,LEN('MK Quality EPA P3'!E21)-1)),'MK Quality EPA P3'!E21)))</f>
        <v>1</v>
      </c>
      <c r="I16">
        <f>IF('MK Quality EPA P3'!F21="","",IF(LEFT('MK Quality EPA P3'!F21,1)="&lt;",$G$3*VALUE(RIGHT('MK Quality EPA P3'!F21,LEN('MK Quality EPA P3'!F21)-1)),IF(LEFT('MK Quality EPA P3'!F21,1)="&gt;",$G$2*VALUE(RIGHT('MK Quality EPA P3'!F21,LEN('MK Quality EPA P3'!F21)-1)),'MK Quality EPA P3'!F21)))</f>
        <v>660</v>
      </c>
      <c r="J16">
        <f>IF('MK Quality EPA P3'!G21="","",IF(LEFT('MK Quality EPA P3'!G21,1)="&lt;",$G$3*VALUE(RIGHT('MK Quality EPA P3'!G21,LEN('MK Quality EPA P3'!G21)-1)),IF(LEFT('MK Quality EPA P3'!G21,1)="&gt;",$G$2*VALUE(RIGHT('MK Quality EPA P3'!G21,LEN('MK Quality EPA P3'!G21)-1)),'MK Quality EPA P3'!G21)))</f>
        <v>0.09</v>
      </c>
      <c r="K16">
        <f>IF('MK Quality EPA P3'!H21="","",IF(LEFT('MK Quality EPA P3'!H21,1)="&lt;",$G$3*VALUE(RIGHT('MK Quality EPA P3'!H21,LEN('MK Quality EPA P3'!H21)-1)),IF(LEFT('MK Quality EPA P3'!H21,1)="&gt;",$G$2*VALUE(RIGHT('MK Quality EPA P3'!H21,LEN('MK Quality EPA P3'!H21)-1)),'MK Quality EPA P3'!H21)))</f>
        <v>4.9800000000000004</v>
      </c>
      <c r="L16">
        <f>IF('MK Quality EPA P3'!I21="","",IF(LEFT('MK Quality EPA P3'!I21,1)="&lt;",$G$3*VALUE(RIGHT('MK Quality EPA P3'!I21,LEN('MK Quality EPA P3'!I21)-1)),IF(LEFT('MK Quality EPA P3'!I21,1)="&gt;",$G$2*VALUE(RIGHT('MK Quality EPA P3'!I21,LEN('MK Quality EPA P3'!I21)-1)),'MK Quality EPA P3'!I21)))</f>
        <v>7.3</v>
      </c>
      <c r="M16">
        <f>IF('MK Quality EPA P3'!J21="","",IF(LEFT('MK Quality EPA P3'!J21,1)="&lt;",$G$3*VALUE(RIGHT('MK Quality EPA P3'!J21,LEN('MK Quality EPA P3'!J21)-1)),IF(LEFT('MK Quality EPA P3'!J21,1)="&gt;",$G$2*VALUE(RIGHT('MK Quality EPA P3'!J21,LEN('MK Quality EPA P3'!J21)-1)),'MK Quality EPA P3'!J21)))</f>
        <v>0.16</v>
      </c>
    </row>
    <row r="17" spans="3:13" x14ac:dyDescent="0.2">
      <c r="C17" s="38">
        <f>IF(AND('Data Tab - MK EPA P3'!$C46&gt;='MK Intermediate'!$C$2,'Data Tab - MK EPA P3'!$C46&lt;=EDATE('MK Intermediate'!$C$2,12),'Data Tab - MK EPA P3'!AA46&lt;&gt;""),'Data Tab - MK EPA P3'!$C46,"")</f>
        <v>45049.333333333328</v>
      </c>
      <c r="E17" s="34">
        <f>'MK Quality EPA P3'!B22</f>
        <v>45063.333333333328</v>
      </c>
      <c r="F17">
        <f>IF('MK Quality EPA P3'!C22="","",IF(LEFT('MK Quality EPA P3'!C22,1)="&lt;",$G$3*VALUE(RIGHT('MK Quality EPA P3'!C22,LEN('MK Quality EPA P3'!C22)-1)),IF(LEFT('MK Quality EPA P3'!C22,1)="&gt;",$G$2*VALUE(RIGHT('MK Quality EPA P3'!C22,LEN('MK Quality EPA P3'!C22)-1)),'MK Quality EPA P3'!C22)))</f>
        <v>2</v>
      </c>
      <c r="G17">
        <f>IF('MK Quality EPA P3'!D22="","",IF(LEFT('MK Quality EPA P3'!D22,1)="&lt;",$G$3*VALUE(RIGHT('MK Quality EPA P3'!D22,LEN('MK Quality EPA P3'!D22)-1)),IF(LEFT('MK Quality EPA P3'!D22,1)="&gt;",$G$2*VALUE(RIGHT('MK Quality EPA P3'!D22,LEN('MK Quality EPA P3'!D22)-1)),'MK Quality EPA P3'!D22)))</f>
        <v>1</v>
      </c>
      <c r="H17">
        <f>IF('MK Quality EPA P3'!E22="","",IF(LEFT('MK Quality EPA P3'!E22,1)="&lt;",$G$3*VALUE(RIGHT('MK Quality EPA P3'!E22,LEN('MK Quality EPA P3'!E22)-1)),IF(LEFT('MK Quality EPA P3'!E22,1)="&gt;",$G$2*VALUE(RIGHT('MK Quality EPA P3'!E22,LEN('MK Quality EPA P3'!E22)-1)),'MK Quality EPA P3'!E22)))</f>
        <v>1</v>
      </c>
      <c r="I17">
        <f>IF('MK Quality EPA P3'!F22="","",IF(LEFT('MK Quality EPA P3'!F22,1)="&lt;",$G$3*VALUE(RIGHT('MK Quality EPA P3'!F22,LEN('MK Quality EPA P3'!F22)-1)),IF(LEFT('MK Quality EPA P3'!F22,1)="&gt;",$G$2*VALUE(RIGHT('MK Quality EPA P3'!F22,LEN('MK Quality EPA P3'!F22)-1)),'MK Quality EPA P3'!F22)))</f>
        <v>1</v>
      </c>
      <c r="J17">
        <f>IF('MK Quality EPA P3'!G22="","",IF(LEFT('MK Quality EPA P3'!G22,1)="&lt;",$G$3*VALUE(RIGHT('MK Quality EPA P3'!G22,LEN('MK Quality EPA P3'!G22)-1)),IF(LEFT('MK Quality EPA P3'!G22,1)="&gt;",$G$2*VALUE(RIGHT('MK Quality EPA P3'!G22,LEN('MK Quality EPA P3'!G22)-1)),'MK Quality EPA P3'!G22)))</f>
        <v>7.0000000000000007E-2</v>
      </c>
      <c r="K17">
        <f>IF('MK Quality EPA P3'!H22="","",IF(LEFT('MK Quality EPA P3'!H22,1)="&lt;",$G$3*VALUE(RIGHT('MK Quality EPA P3'!H22,LEN('MK Quality EPA P3'!H22)-1)),IF(LEFT('MK Quality EPA P3'!H22,1)="&gt;",$G$2*VALUE(RIGHT('MK Quality EPA P3'!H22,LEN('MK Quality EPA P3'!H22)-1)),'MK Quality EPA P3'!H22)))</f>
        <v>4.8099999999999996</v>
      </c>
      <c r="L17">
        <f>IF('MK Quality EPA P3'!I22="","",IF(LEFT('MK Quality EPA P3'!I22,1)="&lt;",$G$3*VALUE(RIGHT('MK Quality EPA P3'!I22,LEN('MK Quality EPA P3'!I22)-1)),IF(LEFT('MK Quality EPA P3'!I22,1)="&gt;",$G$2*VALUE(RIGHT('MK Quality EPA P3'!I22,LEN('MK Quality EPA P3'!I22)-1)),'MK Quality EPA P3'!I22)))</f>
        <v>6.9</v>
      </c>
      <c r="M17">
        <f>IF('MK Quality EPA P3'!J22="","",IF(LEFT('MK Quality EPA P3'!J22,1)="&lt;",$G$3*VALUE(RIGHT('MK Quality EPA P3'!J22,LEN('MK Quality EPA P3'!J22)-1)),IF(LEFT('MK Quality EPA P3'!J22,1)="&gt;",$G$2*VALUE(RIGHT('MK Quality EPA P3'!J22,LEN('MK Quality EPA P3'!J22)-1)),'MK Quality EPA P3'!J22)))</f>
        <v>0.52</v>
      </c>
    </row>
    <row r="18" spans="3:13" x14ac:dyDescent="0.2">
      <c r="C18" s="38">
        <f>IF(AND('Data Tab - MK EPA P3'!$C47&gt;='MK Intermediate'!$C$2,'Data Tab - MK EPA P3'!$C47&lt;=EDATE('MK Intermediate'!$C$2,12),'Data Tab - MK EPA P3'!AA47&lt;&gt;""),'Data Tab - MK EPA P3'!$C47,"")</f>
        <v>45063.333333333328</v>
      </c>
      <c r="E18" s="34">
        <f>'MK Quality EPA P3'!B23</f>
        <v>45077.333333333328</v>
      </c>
      <c r="F18">
        <f>IF('MK Quality EPA P3'!C23="","",IF(LEFT('MK Quality EPA P3'!C23,1)="&lt;",$G$3*VALUE(RIGHT('MK Quality EPA P3'!C23,LEN('MK Quality EPA P3'!C23)-1)),IF(LEFT('MK Quality EPA P3'!C23,1)="&gt;",$G$2*VALUE(RIGHT('MK Quality EPA P3'!C23,LEN('MK Quality EPA P3'!C23)-1)),'MK Quality EPA P3'!C23)))</f>
        <v>4</v>
      </c>
      <c r="G18">
        <f>IF('MK Quality EPA P3'!D23="","",IF(LEFT('MK Quality EPA P3'!D23,1)="&lt;",$G$3*VALUE(RIGHT('MK Quality EPA P3'!D23,LEN('MK Quality EPA P3'!D23)-1)),IF(LEFT('MK Quality EPA P3'!D23,1)="&gt;",$G$2*VALUE(RIGHT('MK Quality EPA P3'!D23,LEN('MK Quality EPA P3'!D23)-1)),'MK Quality EPA P3'!D23)))</f>
        <v>1</v>
      </c>
      <c r="H18">
        <f>IF('MK Quality EPA P3'!E23="","",IF(LEFT('MK Quality EPA P3'!E23,1)="&lt;",$G$3*VALUE(RIGHT('MK Quality EPA P3'!E23,LEN('MK Quality EPA P3'!E23)-1)),IF(LEFT('MK Quality EPA P3'!E23,1)="&gt;",$G$2*VALUE(RIGHT('MK Quality EPA P3'!E23,LEN('MK Quality EPA P3'!E23)-1)),'MK Quality EPA P3'!E23)))</f>
        <v>1</v>
      </c>
      <c r="I18">
        <f>IF('MK Quality EPA P3'!F23="","",IF(LEFT('MK Quality EPA P3'!F23,1)="&lt;",$G$3*VALUE(RIGHT('MK Quality EPA P3'!F23,LEN('MK Quality EPA P3'!F23)-1)),IF(LEFT('MK Quality EPA P3'!F23,1)="&gt;",$G$2*VALUE(RIGHT('MK Quality EPA P3'!F23,LEN('MK Quality EPA P3'!F23)-1)),'MK Quality EPA P3'!F23)))</f>
        <v>1</v>
      </c>
      <c r="J18">
        <f>IF('MK Quality EPA P3'!G23="","",IF(LEFT('MK Quality EPA P3'!G23,1)="&lt;",$G$3*VALUE(RIGHT('MK Quality EPA P3'!G23,LEN('MK Quality EPA P3'!G23)-1)),IF(LEFT('MK Quality EPA P3'!G23,1)="&gt;",$G$2*VALUE(RIGHT('MK Quality EPA P3'!G23,LEN('MK Quality EPA P3'!G23)-1)),'MK Quality EPA P3'!G23)))</f>
        <v>0.09</v>
      </c>
      <c r="K18">
        <f>IF('MK Quality EPA P3'!H23="","",IF(LEFT('MK Quality EPA P3'!H23,1)="&lt;",$G$3*VALUE(RIGHT('MK Quality EPA P3'!H23,LEN('MK Quality EPA P3'!H23)-1)),IF(LEFT('MK Quality EPA P3'!H23,1)="&gt;",$G$2*VALUE(RIGHT('MK Quality EPA P3'!H23,LEN('MK Quality EPA P3'!H23)-1)),'MK Quality EPA P3'!H23)))</f>
        <v>4.75</v>
      </c>
      <c r="L18">
        <f>IF('MK Quality EPA P3'!I23="","",IF(LEFT('MK Quality EPA P3'!I23,1)="&lt;",$G$3*VALUE(RIGHT('MK Quality EPA P3'!I23,LEN('MK Quality EPA P3'!I23)-1)),IF(LEFT('MK Quality EPA P3'!I23,1)="&gt;",$G$2*VALUE(RIGHT('MK Quality EPA P3'!I23,LEN('MK Quality EPA P3'!I23)-1)),'MK Quality EPA P3'!I23)))</f>
        <v>6.9</v>
      </c>
      <c r="M18">
        <f>IF('MK Quality EPA P3'!J23="","",IF(LEFT('MK Quality EPA P3'!J23,1)="&lt;",$G$3*VALUE(RIGHT('MK Quality EPA P3'!J23,LEN('MK Quality EPA P3'!J23)-1)),IF(LEFT('MK Quality EPA P3'!J23,1)="&gt;",$G$2*VALUE(RIGHT('MK Quality EPA P3'!J23,LEN('MK Quality EPA P3'!J23)-1)),'MK Quality EPA P3'!J23)))</f>
        <v>0.57999999999999996</v>
      </c>
    </row>
    <row r="19" spans="3:13" x14ac:dyDescent="0.2">
      <c r="C19" s="38">
        <f>IF(AND('Data Tab - MK EPA P3'!$C48&gt;='MK Intermediate'!$C$2,'Data Tab - MK EPA P3'!$C48&lt;=EDATE('MK Intermediate'!$C$2,12),'Data Tab - MK EPA P3'!AA48&lt;&gt;""),'Data Tab - MK EPA P3'!$C48,"")</f>
        <v>45077.333333333328</v>
      </c>
      <c r="E19" s="34">
        <f>'MK Quality EPA P3'!B24</f>
        <v>45091.3125</v>
      </c>
      <c r="F19">
        <f>IF('MK Quality EPA P3'!C24="","",IF(LEFT('MK Quality EPA P3'!C24,1)="&lt;",$G$3*VALUE(RIGHT('MK Quality EPA P3'!C24,LEN('MK Quality EPA P3'!C24)-1)),IF(LEFT('MK Quality EPA P3'!C24,1)="&gt;",$G$2*VALUE(RIGHT('MK Quality EPA P3'!C24,LEN('MK Quality EPA P3'!C24)-1)),'MK Quality EPA P3'!C24)))</f>
        <v>2</v>
      </c>
      <c r="G19">
        <f>IF('MK Quality EPA P3'!D24="","",IF(LEFT('MK Quality EPA P3'!D24,1)="&lt;",$G$3*VALUE(RIGHT('MK Quality EPA P3'!D24,LEN('MK Quality EPA P3'!D24)-1)),IF(LEFT('MK Quality EPA P3'!D24,1)="&gt;",$G$2*VALUE(RIGHT('MK Quality EPA P3'!D24,LEN('MK Quality EPA P3'!D24)-1)),'MK Quality EPA P3'!D24)))</f>
        <v>7</v>
      </c>
      <c r="H19">
        <f>IF('MK Quality EPA P3'!E24="","",IF(LEFT('MK Quality EPA P3'!E24,1)="&lt;",$G$3*VALUE(RIGHT('MK Quality EPA P3'!E24,LEN('MK Quality EPA P3'!E24)-1)),IF(LEFT('MK Quality EPA P3'!E24,1)="&gt;",$G$2*VALUE(RIGHT('MK Quality EPA P3'!E24,LEN('MK Quality EPA P3'!E24)-1)),'MK Quality EPA P3'!E24)))</f>
        <v>1</v>
      </c>
      <c r="I19">
        <f>IF('MK Quality EPA P3'!F24="","",IF(LEFT('MK Quality EPA P3'!F24,1)="&lt;",$G$3*VALUE(RIGHT('MK Quality EPA P3'!F24,LEN('MK Quality EPA P3'!F24)-1)),IF(LEFT('MK Quality EPA P3'!F24,1)="&gt;",$G$2*VALUE(RIGHT('MK Quality EPA P3'!F24,LEN('MK Quality EPA P3'!F24)-1)),'MK Quality EPA P3'!F24)))</f>
        <v>1</v>
      </c>
      <c r="J19">
        <f>IF('MK Quality EPA P3'!G24="","",IF(LEFT('MK Quality EPA P3'!G24,1)="&lt;",$G$3*VALUE(RIGHT('MK Quality EPA P3'!G24,LEN('MK Quality EPA P3'!G24)-1)),IF(LEFT('MK Quality EPA P3'!G24,1)="&gt;",$G$2*VALUE(RIGHT('MK Quality EPA P3'!G24,LEN('MK Quality EPA P3'!G24)-1)),'MK Quality EPA P3'!G24)))</f>
        <v>0.19</v>
      </c>
      <c r="K19">
        <f>IF('MK Quality EPA P3'!H24="","",IF(LEFT('MK Quality EPA P3'!H24,1)="&lt;",$G$3*VALUE(RIGHT('MK Quality EPA P3'!H24,LEN('MK Quality EPA P3'!H24)-1)),IF(LEFT('MK Quality EPA P3'!H24,1)="&gt;",$G$2*VALUE(RIGHT('MK Quality EPA P3'!H24,LEN('MK Quality EPA P3'!H24)-1)),'MK Quality EPA P3'!H24)))</f>
        <v>4.96</v>
      </c>
      <c r="L19">
        <f>IF('MK Quality EPA P3'!I24="","",IF(LEFT('MK Quality EPA P3'!I24,1)="&lt;",$G$3*VALUE(RIGHT('MK Quality EPA P3'!I24,LEN('MK Quality EPA P3'!I24)-1)),IF(LEFT('MK Quality EPA P3'!I24,1)="&gt;",$G$2*VALUE(RIGHT('MK Quality EPA P3'!I24,LEN('MK Quality EPA P3'!I24)-1)),'MK Quality EPA P3'!I24)))</f>
        <v>7</v>
      </c>
      <c r="M19">
        <f>IF('MK Quality EPA P3'!J24="","",IF(LEFT('MK Quality EPA P3'!J24,1)="&lt;",$G$3*VALUE(RIGHT('MK Quality EPA P3'!J24,LEN('MK Quality EPA P3'!J24)-1)),IF(LEFT('MK Quality EPA P3'!J24,1)="&gt;",$G$2*VALUE(RIGHT('MK Quality EPA P3'!J24,LEN('MK Quality EPA P3'!J24)-1)),'MK Quality EPA P3'!J24)))</f>
        <v>0.74</v>
      </c>
    </row>
    <row r="20" spans="3:13" x14ac:dyDescent="0.2">
      <c r="C20" s="38">
        <f>IF(AND('Data Tab - MK EPA P3'!$C49&gt;='MK Intermediate'!$C$2,'Data Tab - MK EPA P3'!$C49&lt;=EDATE('MK Intermediate'!$C$2,12),'Data Tab - MK EPA P3'!AA49&lt;&gt;""),'Data Tab - MK EPA P3'!$C49,"")</f>
        <v>45091.3125</v>
      </c>
      <c r="E20" s="34">
        <f>'MK Quality EPA P3'!B25</f>
        <v>45105.333333333328</v>
      </c>
      <c r="F20">
        <f>IF('MK Quality EPA P3'!C25="","",IF(LEFT('MK Quality EPA P3'!C25,1)="&lt;",$G$3*VALUE(RIGHT('MK Quality EPA P3'!C25,LEN('MK Quality EPA P3'!C25)-1)),IF(LEFT('MK Quality EPA P3'!C25,1)="&gt;",$G$2*VALUE(RIGHT('MK Quality EPA P3'!C25,LEN('MK Quality EPA P3'!C25)-1)),'MK Quality EPA P3'!C25)))</f>
        <v>8</v>
      </c>
      <c r="G20">
        <f>IF('MK Quality EPA P3'!D25="","",IF(LEFT('MK Quality EPA P3'!D25,1)="&lt;",$G$3*VALUE(RIGHT('MK Quality EPA P3'!D25,LEN('MK Quality EPA P3'!D25)-1)),IF(LEFT('MK Quality EPA P3'!D25,1)="&gt;",$G$2*VALUE(RIGHT('MK Quality EPA P3'!D25,LEN('MK Quality EPA P3'!D25)-1)),'MK Quality EPA P3'!D25)))</f>
        <v>14</v>
      </c>
      <c r="H20">
        <f>IF('MK Quality EPA P3'!E25="","",IF(LEFT('MK Quality EPA P3'!E25,1)="&lt;",$G$3*VALUE(RIGHT('MK Quality EPA P3'!E25,LEN('MK Quality EPA P3'!E25)-1)),IF(LEFT('MK Quality EPA P3'!E25,1)="&gt;",$G$2*VALUE(RIGHT('MK Quality EPA P3'!E25,LEN('MK Quality EPA P3'!E25)-1)),'MK Quality EPA P3'!E25)))</f>
        <v>1</v>
      </c>
      <c r="I20">
        <f>IF('MK Quality EPA P3'!F25="","",IF(LEFT('MK Quality EPA P3'!F25,1)="&lt;",$G$3*VALUE(RIGHT('MK Quality EPA P3'!F25,LEN('MK Quality EPA P3'!F25)-1)),IF(LEFT('MK Quality EPA P3'!F25,1)="&gt;",$G$2*VALUE(RIGHT('MK Quality EPA P3'!F25,LEN('MK Quality EPA P3'!F25)-1)),'MK Quality EPA P3'!F25)))</f>
        <v>1</v>
      </c>
      <c r="J20">
        <f>IF('MK Quality EPA P3'!G25="","",IF(LEFT('MK Quality EPA P3'!G25,1)="&lt;",$G$3*VALUE(RIGHT('MK Quality EPA P3'!G25,LEN('MK Quality EPA P3'!G25)-1)),IF(LEFT('MK Quality EPA P3'!G25,1)="&gt;",$G$2*VALUE(RIGHT('MK Quality EPA P3'!G25,LEN('MK Quality EPA P3'!G25)-1)),'MK Quality EPA P3'!G25)))</f>
        <v>0.13</v>
      </c>
      <c r="K20">
        <f>IF('MK Quality EPA P3'!H25="","",IF(LEFT('MK Quality EPA P3'!H25,1)="&lt;",$G$3*VALUE(RIGHT('MK Quality EPA P3'!H25,LEN('MK Quality EPA P3'!H25)-1)),IF(LEFT('MK Quality EPA P3'!H25,1)="&gt;",$G$2*VALUE(RIGHT('MK Quality EPA P3'!H25,LEN('MK Quality EPA P3'!H25)-1)),'MK Quality EPA P3'!H25)))</f>
        <v>5.39</v>
      </c>
      <c r="L20">
        <f>IF('MK Quality EPA P3'!I25="","",IF(LEFT('MK Quality EPA P3'!I25,1)="&lt;",$G$3*VALUE(RIGHT('MK Quality EPA P3'!I25,LEN('MK Quality EPA P3'!I25)-1)),IF(LEFT('MK Quality EPA P3'!I25,1)="&gt;",$G$2*VALUE(RIGHT('MK Quality EPA P3'!I25,LEN('MK Quality EPA P3'!I25)-1)),'MK Quality EPA P3'!I25)))</f>
        <v>7.2</v>
      </c>
      <c r="M20">
        <f>IF('MK Quality EPA P3'!J25="","",IF(LEFT('MK Quality EPA P3'!J25,1)="&lt;",$G$3*VALUE(RIGHT('MK Quality EPA P3'!J25,LEN('MK Quality EPA P3'!J25)-1)),IF(LEFT('MK Quality EPA P3'!J25,1)="&gt;",$G$2*VALUE(RIGHT('MK Quality EPA P3'!J25,LEN('MK Quality EPA P3'!J25)-1)),'MK Quality EPA P3'!J25)))</f>
        <v>0.26</v>
      </c>
    </row>
    <row r="21" spans="3:13" x14ac:dyDescent="0.2">
      <c r="C21" s="38">
        <f>IF(AND('Data Tab - MK EPA P3'!$C50&gt;='MK Intermediate'!$C$2,'Data Tab - MK EPA P3'!$C50&lt;=EDATE('MK Intermediate'!$C$2,12),'Data Tab - MK EPA P3'!AA50&lt;&gt;""),'Data Tab - MK EPA P3'!$C50,"")</f>
        <v>45105.333333333328</v>
      </c>
      <c r="E21" s="34">
        <f>'MK Quality EPA P3'!B26</f>
        <v>45119.333333333328</v>
      </c>
      <c r="F21">
        <f>IF('MK Quality EPA P3'!C26="","",IF(LEFT('MK Quality EPA P3'!C26,1)="&lt;",$G$3*VALUE(RIGHT('MK Quality EPA P3'!C26,LEN('MK Quality EPA P3'!C26)-1)),IF(LEFT('MK Quality EPA P3'!C26,1)="&gt;",$G$2*VALUE(RIGHT('MK Quality EPA P3'!C26,LEN('MK Quality EPA P3'!C26)-1)),'MK Quality EPA P3'!C26)))</f>
        <v>4</v>
      </c>
      <c r="G21">
        <f>IF('MK Quality EPA P3'!D26="","",IF(LEFT('MK Quality EPA P3'!D26,1)="&lt;",$G$3*VALUE(RIGHT('MK Quality EPA P3'!D26,LEN('MK Quality EPA P3'!D26)-1)),IF(LEFT('MK Quality EPA P3'!D26,1)="&gt;",$G$2*VALUE(RIGHT('MK Quality EPA P3'!D26,LEN('MK Quality EPA P3'!D26)-1)),'MK Quality EPA P3'!D26)))</f>
        <v>10</v>
      </c>
      <c r="H21">
        <f>IF('MK Quality EPA P3'!E26="","",IF(LEFT('MK Quality EPA P3'!E26,1)="&lt;",$G$3*VALUE(RIGHT('MK Quality EPA P3'!E26,LEN('MK Quality EPA P3'!E26)-1)),IF(LEFT('MK Quality EPA P3'!E26,1)="&gt;",$G$2*VALUE(RIGHT('MK Quality EPA P3'!E26,LEN('MK Quality EPA P3'!E26)-1)),'MK Quality EPA P3'!E26)))</f>
        <v>1</v>
      </c>
      <c r="I21">
        <f>IF('MK Quality EPA P3'!F26="","",IF(LEFT('MK Quality EPA P3'!F26,1)="&lt;",$G$3*VALUE(RIGHT('MK Quality EPA P3'!F26,LEN('MK Quality EPA P3'!F26)-1)),IF(LEFT('MK Quality EPA P3'!F26,1)="&gt;",$G$2*VALUE(RIGHT('MK Quality EPA P3'!F26,LEN('MK Quality EPA P3'!F26)-1)),'MK Quality EPA P3'!F26)))</f>
        <v>1</v>
      </c>
      <c r="J21">
        <f>IF('MK Quality EPA P3'!G26="","",IF(LEFT('MK Quality EPA P3'!G26,1)="&lt;",$G$3*VALUE(RIGHT('MK Quality EPA P3'!G26,LEN('MK Quality EPA P3'!G26)-1)),IF(LEFT('MK Quality EPA P3'!G26,1)="&gt;",$G$2*VALUE(RIGHT('MK Quality EPA P3'!G26,LEN('MK Quality EPA P3'!G26)-1)),'MK Quality EPA P3'!G26)))</f>
        <v>0.14000000000000001</v>
      </c>
      <c r="K21">
        <f>IF('MK Quality EPA P3'!H26="","",IF(LEFT('MK Quality EPA P3'!H26,1)="&lt;",$G$3*VALUE(RIGHT('MK Quality EPA P3'!H26,LEN('MK Quality EPA P3'!H26)-1)),IF(LEFT('MK Quality EPA P3'!H26,1)="&gt;",$G$2*VALUE(RIGHT('MK Quality EPA P3'!H26,LEN('MK Quality EPA P3'!H26)-1)),'MK Quality EPA P3'!H26)))</f>
        <v>8.25</v>
      </c>
      <c r="L21">
        <f>IF('MK Quality EPA P3'!I26="","",IF(LEFT('MK Quality EPA P3'!I26,1)="&lt;",$G$3*VALUE(RIGHT('MK Quality EPA P3'!I26,LEN('MK Quality EPA P3'!I26)-1)),IF(LEFT('MK Quality EPA P3'!I26,1)="&gt;",$G$2*VALUE(RIGHT('MK Quality EPA P3'!I26,LEN('MK Quality EPA P3'!I26)-1)),'MK Quality EPA P3'!I26)))</f>
        <v>7</v>
      </c>
      <c r="M21">
        <f>IF('MK Quality EPA P3'!J26="","",IF(LEFT('MK Quality EPA P3'!J26,1)="&lt;",$G$3*VALUE(RIGHT('MK Quality EPA P3'!J26,LEN('MK Quality EPA P3'!J26)-1)),IF(LEFT('MK Quality EPA P3'!J26,1)="&gt;",$G$2*VALUE(RIGHT('MK Quality EPA P3'!J26,LEN('MK Quality EPA P3'!J26)-1)),'MK Quality EPA P3'!J26)))</f>
        <v>5.19</v>
      </c>
    </row>
    <row r="22" spans="3:13" x14ac:dyDescent="0.2">
      <c r="C22" s="38">
        <f>IF(AND('Data Tab - MK EPA P3'!$C51&gt;='MK Intermediate'!$C$2,'Data Tab - MK EPA P3'!$C51&lt;=EDATE('MK Intermediate'!$C$2,12),'Data Tab - MK EPA P3'!AA51&lt;&gt;""),'Data Tab - MK EPA P3'!$C51,"")</f>
        <v>45119.333333333328</v>
      </c>
      <c r="E22" s="34">
        <f>'MK Quality EPA P3'!B27</f>
        <v>45133.333333333328</v>
      </c>
      <c r="F22">
        <f>IF('MK Quality EPA P3'!C27="","",IF(LEFT('MK Quality EPA P3'!C27,1)="&lt;",$G$3*VALUE(RIGHT('MK Quality EPA P3'!C27,LEN('MK Quality EPA P3'!C27)-1)),IF(LEFT('MK Quality EPA P3'!C27,1)="&gt;",$G$2*VALUE(RIGHT('MK Quality EPA P3'!C27,LEN('MK Quality EPA P3'!C27)-1)),'MK Quality EPA P3'!C27)))</f>
        <v>6</v>
      </c>
      <c r="G22">
        <f>IF('MK Quality EPA P3'!D27="","",IF(LEFT('MK Quality EPA P3'!D27,1)="&lt;",$G$3*VALUE(RIGHT('MK Quality EPA P3'!D27,LEN('MK Quality EPA P3'!D27)-1)),IF(LEFT('MK Quality EPA P3'!D27,1)="&gt;",$G$2*VALUE(RIGHT('MK Quality EPA P3'!D27,LEN('MK Quality EPA P3'!D27)-1)),'MK Quality EPA P3'!D27)))</f>
        <v>9</v>
      </c>
      <c r="H22">
        <f>IF('MK Quality EPA P3'!E27="","",IF(LEFT('MK Quality EPA P3'!E27,1)="&lt;",$G$3*VALUE(RIGHT('MK Quality EPA P3'!E27,LEN('MK Quality EPA P3'!E27)-1)),IF(LEFT('MK Quality EPA P3'!E27,1)="&gt;",$G$2*VALUE(RIGHT('MK Quality EPA P3'!E27,LEN('MK Quality EPA P3'!E27)-1)),'MK Quality EPA P3'!E27)))</f>
        <v>1</v>
      </c>
      <c r="I22">
        <f>IF('MK Quality EPA P3'!F27="","",IF(LEFT('MK Quality EPA P3'!F27,1)="&lt;",$G$3*VALUE(RIGHT('MK Quality EPA P3'!F27,LEN('MK Quality EPA P3'!F27)-1)),IF(LEFT('MK Quality EPA P3'!F27,1)="&gt;",$G$2*VALUE(RIGHT('MK Quality EPA P3'!F27,LEN('MK Quality EPA P3'!F27)-1)),'MK Quality EPA P3'!F27)))</f>
        <v>6</v>
      </c>
      <c r="J22">
        <f>IF('MK Quality EPA P3'!G27="","",IF(LEFT('MK Quality EPA P3'!G27,1)="&lt;",$G$3*VALUE(RIGHT('MK Quality EPA P3'!G27,LEN('MK Quality EPA P3'!G27)-1)),IF(LEFT('MK Quality EPA P3'!G27,1)="&gt;",$G$2*VALUE(RIGHT('MK Quality EPA P3'!G27,LEN('MK Quality EPA P3'!G27)-1)),'MK Quality EPA P3'!G27)))</f>
        <v>0.14000000000000001</v>
      </c>
      <c r="K22">
        <f>IF('MK Quality EPA P3'!H27="","",IF(LEFT('MK Quality EPA P3'!H27,1)="&lt;",$G$3*VALUE(RIGHT('MK Quality EPA P3'!H27,LEN('MK Quality EPA P3'!H27)-1)),IF(LEFT('MK Quality EPA P3'!H27,1)="&gt;",$G$2*VALUE(RIGHT('MK Quality EPA P3'!H27,LEN('MK Quality EPA P3'!H27)-1)),'MK Quality EPA P3'!H27)))</f>
        <v>16.899999999999999</v>
      </c>
      <c r="L22">
        <f>IF('MK Quality EPA P3'!I27="","",IF(LEFT('MK Quality EPA P3'!I27,1)="&lt;",$G$3*VALUE(RIGHT('MK Quality EPA P3'!I27,LEN('MK Quality EPA P3'!I27)-1)),IF(LEFT('MK Quality EPA P3'!I27,1)="&gt;",$G$2*VALUE(RIGHT('MK Quality EPA P3'!I27,LEN('MK Quality EPA P3'!I27)-1)),'MK Quality EPA P3'!I27)))</f>
        <v>7</v>
      </c>
      <c r="M22">
        <f>IF('MK Quality EPA P3'!J27="","",IF(LEFT('MK Quality EPA P3'!J27,1)="&lt;",$G$3*VALUE(RIGHT('MK Quality EPA P3'!J27,LEN('MK Quality EPA P3'!J27)-1)),IF(LEFT('MK Quality EPA P3'!J27,1)="&gt;",$G$2*VALUE(RIGHT('MK Quality EPA P3'!J27,LEN('MK Quality EPA P3'!J27)-1)),'MK Quality EPA P3'!J27)))</f>
        <v>3.73</v>
      </c>
    </row>
    <row r="23" spans="3:13" x14ac:dyDescent="0.2">
      <c r="C23" s="38">
        <f>IF(AND('Data Tab - MK EPA P3'!$C52&gt;='MK Intermediate'!$C$2,'Data Tab - MK EPA P3'!$C52&lt;=EDATE('MK Intermediate'!$C$2,12),'Data Tab - MK EPA P3'!AA52&lt;&gt;""),'Data Tab - MK EPA P3'!$C52,"")</f>
        <v>45133.333333333328</v>
      </c>
      <c r="E23" s="34">
        <f>'MK Quality EPA P3'!B28</f>
        <v>45147.25</v>
      </c>
      <c r="F23">
        <f>IF('MK Quality EPA P3'!C28="","",IF(LEFT('MK Quality EPA P3'!C28,1)="&lt;",$G$3*VALUE(RIGHT('MK Quality EPA P3'!C28,LEN('MK Quality EPA P3'!C28)-1)),IF(LEFT('MK Quality EPA P3'!C28,1)="&gt;",$G$2*VALUE(RIGHT('MK Quality EPA P3'!C28,LEN('MK Quality EPA P3'!C28)-1)),'MK Quality EPA P3'!C28)))</f>
        <v>6</v>
      </c>
      <c r="G23">
        <f>IF('MK Quality EPA P3'!D28="","",IF(LEFT('MK Quality EPA P3'!D28,1)="&lt;",$G$3*VALUE(RIGHT('MK Quality EPA P3'!D28,LEN('MK Quality EPA P3'!D28)-1)),IF(LEFT('MK Quality EPA P3'!D28,1)="&gt;",$G$2*VALUE(RIGHT('MK Quality EPA P3'!D28,LEN('MK Quality EPA P3'!D28)-1)),'MK Quality EPA P3'!D28)))</f>
        <v>10</v>
      </c>
      <c r="H23">
        <f>IF('MK Quality EPA P3'!E28="","",IF(LEFT('MK Quality EPA P3'!E28,1)="&lt;",$G$3*VALUE(RIGHT('MK Quality EPA P3'!E28,LEN('MK Quality EPA P3'!E28)-1)),IF(LEFT('MK Quality EPA P3'!E28,1)="&gt;",$G$2*VALUE(RIGHT('MK Quality EPA P3'!E28,LEN('MK Quality EPA P3'!E28)-1)),'MK Quality EPA P3'!E28)))</f>
        <v>1</v>
      </c>
      <c r="I23">
        <f>IF('MK Quality EPA P3'!F28="","",IF(LEFT('MK Quality EPA P3'!F28,1)="&lt;",$G$3*VALUE(RIGHT('MK Quality EPA P3'!F28,LEN('MK Quality EPA P3'!F28)-1)),IF(LEFT('MK Quality EPA P3'!F28,1)="&gt;",$G$2*VALUE(RIGHT('MK Quality EPA P3'!F28,LEN('MK Quality EPA P3'!F28)-1)),'MK Quality EPA P3'!F28)))</f>
        <v>1</v>
      </c>
      <c r="J23">
        <f>IF('MK Quality EPA P3'!G28="","",IF(LEFT('MK Quality EPA P3'!G28,1)="&lt;",$G$3*VALUE(RIGHT('MK Quality EPA P3'!G28,LEN('MK Quality EPA P3'!G28)-1)),IF(LEFT('MK Quality EPA P3'!G28,1)="&gt;",$G$2*VALUE(RIGHT('MK Quality EPA P3'!G28,LEN('MK Quality EPA P3'!G28)-1)),'MK Quality EPA P3'!G28)))</f>
        <v>0.18</v>
      </c>
      <c r="K23">
        <f>IF('MK Quality EPA P3'!H28="","",IF(LEFT('MK Quality EPA P3'!H28,1)="&lt;",$G$3*VALUE(RIGHT('MK Quality EPA P3'!H28,LEN('MK Quality EPA P3'!H28)-1)),IF(LEFT('MK Quality EPA P3'!H28,1)="&gt;",$G$2*VALUE(RIGHT('MK Quality EPA P3'!H28,LEN('MK Quality EPA P3'!H28)-1)),'MK Quality EPA P3'!H28)))</f>
        <v>18.2</v>
      </c>
      <c r="L23">
        <f>IF('MK Quality EPA P3'!I28="","",IF(LEFT('MK Quality EPA P3'!I28,1)="&lt;",$G$3*VALUE(RIGHT('MK Quality EPA P3'!I28,LEN('MK Quality EPA P3'!I28)-1)),IF(LEFT('MK Quality EPA P3'!I28,1)="&gt;",$G$2*VALUE(RIGHT('MK Quality EPA P3'!I28,LEN('MK Quality EPA P3'!I28)-1)),'MK Quality EPA P3'!I28)))</f>
        <v>7.5</v>
      </c>
      <c r="M23">
        <f>IF('MK Quality EPA P3'!J28="","",IF(LEFT('MK Quality EPA P3'!J28,1)="&lt;",$G$3*VALUE(RIGHT('MK Quality EPA P3'!J28,LEN('MK Quality EPA P3'!J28)-1)),IF(LEFT('MK Quality EPA P3'!J28,1)="&gt;",$G$2*VALUE(RIGHT('MK Quality EPA P3'!J28,LEN('MK Quality EPA P3'!J28)-1)),'MK Quality EPA P3'!J28)))</f>
        <v>14.2</v>
      </c>
    </row>
    <row r="24" spans="3:13" x14ac:dyDescent="0.2">
      <c r="C24" s="38">
        <f>IF(AND('Data Tab - MK EPA P3'!$C53&gt;='MK Intermediate'!$C$2,'Data Tab - MK EPA P3'!$C53&lt;=EDATE('MK Intermediate'!$C$2,12),'Data Tab - MK EPA P3'!AA53&lt;&gt;""),'Data Tab - MK EPA P3'!$C53,"")</f>
        <v>45147.25</v>
      </c>
      <c r="E24" s="34">
        <f>'MK Quality EPA P3'!B29</f>
        <v>45161.413194444445</v>
      </c>
      <c r="F24">
        <f>IF('MK Quality EPA P3'!C29="","",IF(LEFT('MK Quality EPA P3'!C29,1)="&lt;",$G$3*VALUE(RIGHT('MK Quality EPA P3'!C29,LEN('MK Quality EPA P3'!C29)-1)),IF(LEFT('MK Quality EPA P3'!C29,1)="&gt;",$G$2*VALUE(RIGHT('MK Quality EPA P3'!C29,LEN('MK Quality EPA P3'!C29)-1)),'MK Quality EPA P3'!C29)))</f>
        <v>6</v>
      </c>
      <c r="G24">
        <f>IF('MK Quality EPA P3'!D29="","",IF(LEFT('MK Quality EPA P3'!D29,1)="&lt;",$G$3*VALUE(RIGHT('MK Quality EPA P3'!D29,LEN('MK Quality EPA P3'!D29)-1)),IF(LEFT('MK Quality EPA P3'!D29,1)="&gt;",$G$2*VALUE(RIGHT('MK Quality EPA P3'!D29,LEN('MK Quality EPA P3'!D29)-1)),'MK Quality EPA P3'!D29)))</f>
        <v>13</v>
      </c>
      <c r="H24">
        <f>IF('MK Quality EPA P3'!E29="","",IF(LEFT('MK Quality EPA P3'!E29,1)="&lt;",$G$3*VALUE(RIGHT('MK Quality EPA P3'!E29,LEN('MK Quality EPA P3'!E29)-1)),IF(LEFT('MK Quality EPA P3'!E29,1)="&gt;",$G$2*VALUE(RIGHT('MK Quality EPA P3'!E29,LEN('MK Quality EPA P3'!E29)-1)),'MK Quality EPA P3'!E29)))</f>
        <v>1</v>
      </c>
      <c r="I24">
        <f>IF('MK Quality EPA P3'!F29="","",IF(LEFT('MK Quality EPA P3'!F29,1)="&lt;",$G$3*VALUE(RIGHT('MK Quality EPA P3'!F29,LEN('MK Quality EPA P3'!F29)-1)),IF(LEFT('MK Quality EPA P3'!F29,1)="&gt;",$G$2*VALUE(RIGHT('MK Quality EPA P3'!F29,LEN('MK Quality EPA P3'!F29)-1)),'MK Quality EPA P3'!F29)))</f>
        <v>1</v>
      </c>
      <c r="J24">
        <f>IF('MK Quality EPA P3'!G29="","",IF(LEFT('MK Quality EPA P3'!G29,1)="&lt;",$G$3*VALUE(RIGHT('MK Quality EPA P3'!G29,LEN('MK Quality EPA P3'!G29)-1)),IF(LEFT('MK Quality EPA P3'!G29,1)="&gt;",$G$2*VALUE(RIGHT('MK Quality EPA P3'!G29,LEN('MK Quality EPA P3'!G29)-1)),'MK Quality EPA P3'!G29)))</f>
        <v>0.27</v>
      </c>
      <c r="K24">
        <f>IF('MK Quality EPA P3'!H29="","",IF(LEFT('MK Quality EPA P3'!H29,1)="&lt;",$G$3*VALUE(RIGHT('MK Quality EPA P3'!H29,LEN('MK Quality EPA P3'!H29)-1)),IF(LEFT('MK Quality EPA P3'!H29,1)="&gt;",$G$2*VALUE(RIGHT('MK Quality EPA P3'!H29,LEN('MK Quality EPA P3'!H29)-1)),'MK Quality EPA P3'!H29)))</f>
        <v>20.399999999999999</v>
      </c>
      <c r="L24">
        <f>IF('MK Quality EPA P3'!I29="","",IF(LEFT('MK Quality EPA P3'!I29,1)="&lt;",$G$3*VALUE(RIGHT('MK Quality EPA P3'!I29,LEN('MK Quality EPA P3'!I29)-1)),IF(LEFT('MK Quality EPA P3'!I29,1)="&gt;",$G$2*VALUE(RIGHT('MK Quality EPA P3'!I29,LEN('MK Quality EPA P3'!I29)-1)),'MK Quality EPA P3'!I29)))</f>
        <v>6.5</v>
      </c>
      <c r="M24">
        <f>IF('MK Quality EPA P3'!J29="","",IF(LEFT('MK Quality EPA P3'!J29,1)="&lt;",$G$3*VALUE(RIGHT('MK Quality EPA P3'!J29,LEN('MK Quality EPA P3'!J29)-1)),IF(LEFT('MK Quality EPA P3'!J29,1)="&gt;",$G$2*VALUE(RIGHT('MK Quality EPA P3'!J29,LEN('MK Quality EPA P3'!J29)-1)),'MK Quality EPA P3'!J29)))</f>
        <v>1.61</v>
      </c>
    </row>
    <row r="25" spans="3:13" x14ac:dyDescent="0.2">
      <c r="C25" s="38">
        <f>IF(AND('Data Tab - MK EPA P3'!$C54&gt;='MK Intermediate'!$C$2,'Data Tab - MK EPA P3'!$C54&lt;=EDATE('MK Intermediate'!$C$2,12),'Data Tab - MK EPA P3'!AA54&lt;&gt;""),'Data Tab - MK EPA P3'!$C54,"")</f>
        <v>45161.413194444445</v>
      </c>
      <c r="E25" s="34">
        <f>'MK Quality EPA P3'!B30</f>
        <v>45175.416666666664</v>
      </c>
      <c r="F25">
        <f>IF('MK Quality EPA P3'!C30="","",IF(LEFT('MK Quality EPA P3'!C30,1)="&lt;",$G$3*VALUE(RIGHT('MK Quality EPA P3'!C30,LEN('MK Quality EPA P3'!C30)-1)),IF(LEFT('MK Quality EPA P3'!C30,1)="&gt;",$G$2*VALUE(RIGHT('MK Quality EPA P3'!C30,LEN('MK Quality EPA P3'!C30)-1)),'MK Quality EPA P3'!C30)))</f>
        <v>3</v>
      </c>
      <c r="G25">
        <f>IF('MK Quality EPA P3'!D30="","",IF(LEFT('MK Quality EPA P3'!D30,1)="&lt;",$G$3*VALUE(RIGHT('MK Quality EPA P3'!D30,LEN('MK Quality EPA P3'!D30)-1)),IF(LEFT('MK Quality EPA P3'!D30,1)="&gt;",$G$2*VALUE(RIGHT('MK Quality EPA P3'!D30,LEN('MK Quality EPA P3'!D30)-1)),'MK Quality EPA P3'!D30)))</f>
        <v>10</v>
      </c>
      <c r="H25">
        <f>IF('MK Quality EPA P3'!E30="","",IF(LEFT('MK Quality EPA P3'!E30,1)="&lt;",$G$3*VALUE(RIGHT('MK Quality EPA P3'!E30,LEN('MK Quality EPA P3'!E30)-1)),IF(LEFT('MK Quality EPA P3'!E30,1)="&gt;",$G$2*VALUE(RIGHT('MK Quality EPA P3'!E30,LEN('MK Quality EPA P3'!E30)-1)),'MK Quality EPA P3'!E30)))</f>
        <v>1</v>
      </c>
      <c r="I25">
        <f>IF('MK Quality EPA P3'!F30="","",IF(LEFT('MK Quality EPA P3'!F30,1)="&lt;",$G$3*VALUE(RIGHT('MK Quality EPA P3'!F30,LEN('MK Quality EPA P3'!F30)-1)),IF(LEFT('MK Quality EPA P3'!F30,1)="&gt;",$G$2*VALUE(RIGHT('MK Quality EPA P3'!F30,LEN('MK Quality EPA P3'!F30)-1)),'MK Quality EPA P3'!F30)))</f>
        <v>12</v>
      </c>
      <c r="J25">
        <f>IF('MK Quality EPA P3'!G30="","",IF(LEFT('MK Quality EPA P3'!G30,1)="&lt;",$G$3*VALUE(RIGHT('MK Quality EPA P3'!G30,LEN('MK Quality EPA P3'!G30)-1)),IF(LEFT('MK Quality EPA P3'!G30,1)="&gt;",$G$2*VALUE(RIGHT('MK Quality EPA P3'!G30,LEN('MK Quality EPA P3'!G30)-1)),'MK Quality EPA P3'!G30)))</f>
        <v>0.3</v>
      </c>
      <c r="K25">
        <f>IF('MK Quality EPA P3'!H30="","",IF(LEFT('MK Quality EPA P3'!H30,1)="&lt;",$G$3*VALUE(RIGHT('MK Quality EPA P3'!H30,LEN('MK Quality EPA P3'!H30)-1)),IF(LEFT('MK Quality EPA P3'!H30,1)="&gt;",$G$2*VALUE(RIGHT('MK Quality EPA P3'!H30,LEN('MK Quality EPA P3'!H30)-1)),'MK Quality EPA P3'!H30)))</f>
        <v>19.7</v>
      </c>
      <c r="L25">
        <f>IF('MK Quality EPA P3'!I30="","",IF(LEFT('MK Quality EPA P3'!I30,1)="&lt;",$G$3*VALUE(RIGHT('MK Quality EPA P3'!I30,LEN('MK Quality EPA P3'!I30)-1)),IF(LEFT('MK Quality EPA P3'!I30,1)="&gt;",$G$2*VALUE(RIGHT('MK Quality EPA P3'!I30,LEN('MK Quality EPA P3'!I30)-1)),'MK Quality EPA P3'!I30)))</f>
        <v>6.6</v>
      </c>
      <c r="M25">
        <f>IF('MK Quality EPA P3'!J30="","",IF(LEFT('MK Quality EPA P3'!J30,1)="&lt;",$G$3*VALUE(RIGHT('MK Quality EPA P3'!J30,LEN('MK Quality EPA P3'!J30)-1)),IF(LEFT('MK Quality EPA P3'!J30,1)="&gt;",$G$2*VALUE(RIGHT('MK Quality EPA P3'!J30,LEN('MK Quality EPA P3'!J30)-1)),'MK Quality EPA P3'!J30)))</f>
        <v>1.97</v>
      </c>
    </row>
    <row r="26" spans="3:13" x14ac:dyDescent="0.2">
      <c r="C26" s="38">
        <f>IF(AND('Data Tab - MK EPA P3'!$C55&gt;='MK Intermediate'!$C$2,'Data Tab - MK EPA P3'!$C55&lt;=EDATE('MK Intermediate'!$C$2,12),'Data Tab - MK EPA P3'!AA55&lt;&gt;""),'Data Tab - MK EPA P3'!$C55,"")</f>
        <v>45175.416666666664</v>
      </c>
      <c r="E26" s="34">
        <f>'MK Quality EPA P3'!B31</f>
        <v>45189.413194444445</v>
      </c>
      <c r="F26">
        <f>IF('MK Quality EPA P3'!C31="","",IF(LEFT('MK Quality EPA P3'!C31,1)="&lt;",$G$3*VALUE(RIGHT('MK Quality EPA P3'!C31,LEN('MK Quality EPA P3'!C31)-1)),IF(LEFT('MK Quality EPA P3'!C31,1)="&gt;",$G$2*VALUE(RIGHT('MK Quality EPA P3'!C31,LEN('MK Quality EPA P3'!C31)-1)),'MK Quality EPA P3'!C31)))</f>
        <v>4</v>
      </c>
      <c r="G26">
        <f>IF('MK Quality EPA P3'!D31="","",IF(LEFT('MK Quality EPA P3'!D31,1)="&lt;",$G$3*VALUE(RIGHT('MK Quality EPA P3'!D31,LEN('MK Quality EPA P3'!D31)-1)),IF(LEFT('MK Quality EPA P3'!D31,1)="&gt;",$G$2*VALUE(RIGHT('MK Quality EPA P3'!D31,LEN('MK Quality EPA P3'!D31)-1)),'MK Quality EPA P3'!D31)))</f>
        <v>18</v>
      </c>
      <c r="H26">
        <f>IF('MK Quality EPA P3'!E31="","",IF(LEFT('MK Quality EPA P3'!E31,1)="&lt;",$G$3*VALUE(RIGHT('MK Quality EPA P3'!E31,LEN('MK Quality EPA P3'!E31)-1)),IF(LEFT('MK Quality EPA P3'!E31,1)="&gt;",$G$2*VALUE(RIGHT('MK Quality EPA P3'!E31,LEN('MK Quality EPA P3'!E31)-1)),'MK Quality EPA P3'!E31)))</f>
        <v>1</v>
      </c>
      <c r="I26">
        <f>IF('MK Quality EPA P3'!F31="","",IF(LEFT('MK Quality EPA P3'!F31,1)="&lt;",$G$3*VALUE(RIGHT('MK Quality EPA P3'!F31,LEN('MK Quality EPA P3'!F31)-1)),IF(LEFT('MK Quality EPA P3'!F31,1)="&gt;",$G$2*VALUE(RIGHT('MK Quality EPA P3'!F31,LEN('MK Quality EPA P3'!F31)-1)),'MK Quality EPA P3'!F31)))</f>
        <v>4</v>
      </c>
      <c r="J26">
        <f>IF('MK Quality EPA P3'!G31="","",IF(LEFT('MK Quality EPA P3'!G31,1)="&lt;",$G$3*VALUE(RIGHT('MK Quality EPA P3'!G31,LEN('MK Quality EPA P3'!G31)-1)),IF(LEFT('MK Quality EPA P3'!G31,1)="&gt;",$G$2*VALUE(RIGHT('MK Quality EPA P3'!G31,LEN('MK Quality EPA P3'!G31)-1)),'MK Quality EPA P3'!G31)))</f>
        <v>0.31</v>
      </c>
      <c r="K26">
        <f>IF('MK Quality EPA P3'!H31="","",IF(LEFT('MK Quality EPA P3'!H31,1)="&lt;",$G$3*VALUE(RIGHT('MK Quality EPA P3'!H31,LEN('MK Quality EPA P3'!H31)-1)),IF(LEFT('MK Quality EPA P3'!H31,1)="&gt;",$G$2*VALUE(RIGHT('MK Quality EPA P3'!H31,LEN('MK Quality EPA P3'!H31)-1)),'MK Quality EPA P3'!H31)))</f>
        <v>8.09</v>
      </c>
      <c r="L26">
        <f>IF('MK Quality EPA P3'!I31="","",IF(LEFT('MK Quality EPA P3'!I31,1)="&lt;",$G$3*VALUE(RIGHT('MK Quality EPA P3'!I31,LEN('MK Quality EPA P3'!I31)-1)),IF(LEFT('MK Quality EPA P3'!I31,1)="&gt;",$G$2*VALUE(RIGHT('MK Quality EPA P3'!I31,LEN('MK Quality EPA P3'!I31)-1)),'MK Quality EPA P3'!I31)))</f>
        <v>6.9</v>
      </c>
      <c r="M26">
        <f>IF('MK Quality EPA P3'!J31="","",IF(LEFT('MK Quality EPA P3'!J31,1)="&lt;",$G$3*VALUE(RIGHT('MK Quality EPA P3'!J31,LEN('MK Quality EPA P3'!J31)-1)),IF(LEFT('MK Quality EPA P3'!J31,1)="&gt;",$G$2*VALUE(RIGHT('MK Quality EPA P3'!J31,LEN('MK Quality EPA P3'!J31)-1)),'MK Quality EPA P3'!J31)))</f>
        <v>0.51</v>
      </c>
    </row>
    <row r="27" spans="3:13" x14ac:dyDescent="0.2">
      <c r="C27" s="38">
        <f>IF(AND('Data Tab - MK EPA P3'!$C56&gt;='MK Intermediate'!$C$2,'Data Tab - MK EPA P3'!$C56&lt;=EDATE('MK Intermediate'!$C$2,12),'Data Tab - MK EPA P3'!AA56&lt;&gt;""),'Data Tab - MK EPA P3'!$C56,"")</f>
        <v>45189.413194444445</v>
      </c>
      <c r="E27" s="34">
        <f>'MK Quality EPA P3'!B32</f>
        <v>45203.458333333328</v>
      </c>
      <c r="F27">
        <f>IF('MK Quality EPA P3'!C32="","",IF(LEFT('MK Quality EPA P3'!C32,1)="&lt;",$G$3*VALUE(RIGHT('MK Quality EPA P3'!C32,LEN('MK Quality EPA P3'!C32)-1)),IF(LEFT('MK Quality EPA P3'!C32,1)="&gt;",$G$2*VALUE(RIGHT('MK Quality EPA P3'!C32,LEN('MK Quality EPA P3'!C32)-1)),'MK Quality EPA P3'!C32)))</f>
        <v>3</v>
      </c>
      <c r="G27">
        <f>IF('MK Quality EPA P3'!D32="","",IF(LEFT('MK Quality EPA P3'!D32,1)="&lt;",$G$3*VALUE(RIGHT('MK Quality EPA P3'!D32,LEN('MK Quality EPA P3'!D32)-1)),IF(LEFT('MK Quality EPA P3'!D32,1)="&gt;",$G$2*VALUE(RIGHT('MK Quality EPA P3'!D32,LEN('MK Quality EPA P3'!D32)-1)),'MK Quality EPA P3'!D32)))</f>
        <v>11</v>
      </c>
      <c r="H27">
        <f>IF('MK Quality EPA P3'!E32="","",IF(LEFT('MK Quality EPA P3'!E32,1)="&lt;",$G$3*VALUE(RIGHT('MK Quality EPA P3'!E32,LEN('MK Quality EPA P3'!E32)-1)),IF(LEFT('MK Quality EPA P3'!E32,1)="&gt;",$G$2*VALUE(RIGHT('MK Quality EPA P3'!E32,LEN('MK Quality EPA P3'!E32)-1)),'MK Quality EPA P3'!E32)))</f>
        <v>1</v>
      </c>
      <c r="I27">
        <f>IF('MK Quality EPA P3'!F32="","",IF(LEFT('MK Quality EPA P3'!F32,1)="&lt;",$G$3*VALUE(RIGHT('MK Quality EPA P3'!F32,LEN('MK Quality EPA P3'!F32)-1)),IF(LEFT('MK Quality EPA P3'!F32,1)="&gt;",$G$2*VALUE(RIGHT('MK Quality EPA P3'!F32,LEN('MK Quality EPA P3'!F32)-1)),'MK Quality EPA P3'!F32)))</f>
        <v>4</v>
      </c>
      <c r="J27">
        <f>IF('MK Quality EPA P3'!G32="","",IF(LEFT('MK Quality EPA P3'!G32,1)="&lt;",$G$3*VALUE(RIGHT('MK Quality EPA P3'!G32,LEN('MK Quality EPA P3'!G32)-1)),IF(LEFT('MK Quality EPA P3'!G32,1)="&gt;",$G$2*VALUE(RIGHT('MK Quality EPA P3'!G32,LEN('MK Quality EPA P3'!G32)-1)),'MK Quality EPA P3'!G32)))</f>
        <v>0.1</v>
      </c>
      <c r="K27">
        <f>IF('MK Quality EPA P3'!H32="","",IF(LEFT('MK Quality EPA P3'!H32,1)="&lt;",$G$3*VALUE(RIGHT('MK Quality EPA P3'!H32,LEN('MK Quality EPA P3'!H32)-1)),IF(LEFT('MK Quality EPA P3'!H32,1)="&gt;",$G$2*VALUE(RIGHT('MK Quality EPA P3'!H32,LEN('MK Quality EPA P3'!H32)-1)),'MK Quality EPA P3'!H32)))</f>
        <v>6.69</v>
      </c>
      <c r="L27">
        <f>IF('MK Quality EPA P3'!I32="","",IF(LEFT('MK Quality EPA P3'!I32,1)="&lt;",$G$3*VALUE(RIGHT('MK Quality EPA P3'!I32,LEN('MK Quality EPA P3'!I32)-1)),IF(LEFT('MK Quality EPA P3'!I32,1)="&gt;",$G$2*VALUE(RIGHT('MK Quality EPA P3'!I32,LEN('MK Quality EPA P3'!I32)-1)),'MK Quality EPA P3'!I32)))</f>
        <v>6.5</v>
      </c>
      <c r="M27">
        <f>IF('MK Quality EPA P3'!J32="","",IF(LEFT('MK Quality EPA P3'!J32,1)="&lt;",$G$3*VALUE(RIGHT('MK Quality EPA P3'!J32,LEN('MK Quality EPA P3'!J32)-1)),IF(LEFT('MK Quality EPA P3'!J32,1)="&gt;",$G$2*VALUE(RIGHT('MK Quality EPA P3'!J32,LEN('MK Quality EPA P3'!J32)-1)),'MK Quality EPA P3'!J32)))</f>
        <v>0.49</v>
      </c>
    </row>
    <row r="28" spans="3:13" x14ac:dyDescent="0.2">
      <c r="C28" s="38">
        <f>IF(AND('Data Tab - MK EPA P3'!$C57&gt;='MK Intermediate'!$C$2,'Data Tab - MK EPA P3'!$C57&lt;=EDATE('MK Intermediate'!$C$2,12),'Data Tab - MK EPA P3'!AA57&lt;&gt;""),'Data Tab - MK EPA P3'!$C57,"")</f>
        <v>45203.458333333328</v>
      </c>
      <c r="E28" s="34">
        <f>'MK Quality EPA P3'!B33</f>
        <v>45217.454861111109</v>
      </c>
      <c r="F28">
        <f>IF('MK Quality EPA P3'!C33="","",IF(LEFT('MK Quality EPA P3'!C33,1)="&lt;",$G$3*VALUE(RIGHT('MK Quality EPA P3'!C33,LEN('MK Quality EPA P3'!C33)-1)),IF(LEFT('MK Quality EPA P3'!C33,1)="&gt;",$G$2*VALUE(RIGHT('MK Quality EPA P3'!C33,LEN('MK Quality EPA P3'!C33)-1)),'MK Quality EPA P3'!C33)))</f>
        <v>4</v>
      </c>
      <c r="G28">
        <f>IF('MK Quality EPA P3'!D33="","",IF(LEFT('MK Quality EPA P3'!D33,1)="&lt;",$G$3*VALUE(RIGHT('MK Quality EPA P3'!D33,LEN('MK Quality EPA P3'!D33)-1)),IF(LEFT('MK Quality EPA P3'!D33,1)="&gt;",$G$2*VALUE(RIGHT('MK Quality EPA P3'!D33,LEN('MK Quality EPA P3'!D33)-1)),'MK Quality EPA P3'!D33)))</f>
        <v>17</v>
      </c>
      <c r="H28">
        <f>IF('MK Quality EPA P3'!E33="","",IF(LEFT('MK Quality EPA P3'!E33,1)="&lt;",$G$3*VALUE(RIGHT('MK Quality EPA P3'!E33,LEN('MK Quality EPA P3'!E33)-1)),IF(LEFT('MK Quality EPA P3'!E33,1)="&gt;",$G$2*VALUE(RIGHT('MK Quality EPA P3'!E33,LEN('MK Quality EPA P3'!E33)-1)),'MK Quality EPA P3'!E33)))</f>
        <v>1</v>
      </c>
      <c r="I28">
        <f>IF('MK Quality EPA P3'!F33="","",IF(LEFT('MK Quality EPA P3'!F33,1)="&lt;",$G$3*VALUE(RIGHT('MK Quality EPA P3'!F33,LEN('MK Quality EPA P3'!F33)-1)),IF(LEFT('MK Quality EPA P3'!F33,1)="&gt;",$G$2*VALUE(RIGHT('MK Quality EPA P3'!F33,LEN('MK Quality EPA P3'!F33)-1)),'MK Quality EPA P3'!F33)))</f>
        <v>1</v>
      </c>
      <c r="J28">
        <f>IF('MK Quality EPA P3'!G33="","",IF(LEFT('MK Quality EPA P3'!G33,1)="&lt;",$G$3*VALUE(RIGHT('MK Quality EPA P3'!G33,LEN('MK Quality EPA P3'!G33)-1)),IF(LEFT('MK Quality EPA P3'!G33,1)="&gt;",$G$2*VALUE(RIGHT('MK Quality EPA P3'!G33,LEN('MK Quality EPA P3'!G33)-1)),'MK Quality EPA P3'!G33)))</f>
        <v>0.23</v>
      </c>
      <c r="K28">
        <f>IF('MK Quality EPA P3'!H33="","",IF(LEFT('MK Quality EPA P3'!H33,1)="&lt;",$G$3*VALUE(RIGHT('MK Quality EPA P3'!H33,LEN('MK Quality EPA P3'!H33)-1)),IF(LEFT('MK Quality EPA P3'!H33,1)="&gt;",$G$2*VALUE(RIGHT('MK Quality EPA P3'!H33,LEN('MK Quality EPA P3'!H33)-1)),'MK Quality EPA P3'!H33)))</f>
        <v>6.73</v>
      </c>
      <c r="L28">
        <f>IF('MK Quality EPA P3'!I33="","",IF(LEFT('MK Quality EPA P3'!I33,1)="&lt;",$G$3*VALUE(RIGHT('MK Quality EPA P3'!I33,LEN('MK Quality EPA P3'!I33)-1)),IF(LEFT('MK Quality EPA P3'!I33,1)="&gt;",$G$2*VALUE(RIGHT('MK Quality EPA P3'!I33,LEN('MK Quality EPA P3'!I33)-1)),'MK Quality EPA P3'!I33)))</f>
        <v>6.9</v>
      </c>
      <c r="M28">
        <f>IF('MK Quality EPA P3'!J33="","",IF(LEFT('MK Quality EPA P3'!J33,1)="&lt;",$G$3*VALUE(RIGHT('MK Quality EPA P3'!J33,LEN('MK Quality EPA P3'!J33)-1)),IF(LEFT('MK Quality EPA P3'!J33,1)="&gt;",$G$2*VALUE(RIGHT('MK Quality EPA P3'!J33,LEN('MK Quality EPA P3'!J33)-1)),'MK Quality EPA P3'!J33)))</f>
        <v>1.1100000000000001</v>
      </c>
    </row>
    <row r="29" spans="3:13" x14ac:dyDescent="0.2">
      <c r="C29" s="38">
        <f>IF(AND('Data Tab - MK EPA P3'!$C58&gt;='MK Intermediate'!$C$2,'Data Tab - MK EPA P3'!$C58&lt;=EDATE('MK Intermediate'!$C$2,12),'Data Tab - MK EPA P3'!AA58&lt;&gt;""),'Data Tab - MK EPA P3'!$C58,"")</f>
        <v>45217.454861111109</v>
      </c>
      <c r="E29" s="34">
        <f>'MK Quality EPA P3'!B34</f>
        <v>45224</v>
      </c>
      <c r="F29">
        <f>IF('MK Quality EPA P3'!C34="","",IF(LEFT('MK Quality EPA P3'!C34,1)="&lt;",$G$3*VALUE(RIGHT('MK Quality EPA P3'!C34,LEN('MK Quality EPA P3'!C34)-1)),IF(LEFT('MK Quality EPA P3'!C34,1)="&gt;",$G$2*VALUE(RIGHT('MK Quality EPA P3'!C34,LEN('MK Quality EPA P3'!C34)-1)),'MK Quality EPA P3'!C34)))</f>
        <v>6</v>
      </c>
      <c r="G29">
        <f>IF('MK Quality EPA P3'!D34="","",IF(LEFT('MK Quality EPA P3'!D34,1)="&lt;",$G$3*VALUE(RIGHT('MK Quality EPA P3'!D34,LEN('MK Quality EPA P3'!D34)-1)),IF(LEFT('MK Quality EPA P3'!D34,1)="&gt;",$G$2*VALUE(RIGHT('MK Quality EPA P3'!D34,LEN('MK Quality EPA P3'!D34)-1)),'MK Quality EPA P3'!D34)))</f>
        <v>41</v>
      </c>
      <c r="H29">
        <f>IF('MK Quality EPA P3'!E34="","",IF(LEFT('MK Quality EPA P3'!E34,1)="&lt;",$G$3*VALUE(RIGHT('MK Quality EPA P3'!E34,LEN('MK Quality EPA P3'!E34)-1)),IF(LEFT('MK Quality EPA P3'!E34,1)="&gt;",$G$2*VALUE(RIGHT('MK Quality EPA P3'!E34,LEN('MK Quality EPA P3'!E34)-1)),'MK Quality EPA P3'!E34)))</f>
        <v>1</v>
      </c>
      <c r="I29">
        <f>IF('MK Quality EPA P3'!F34="","",IF(LEFT('MK Quality EPA P3'!F34,1)="&lt;",$G$3*VALUE(RIGHT('MK Quality EPA P3'!F34,LEN('MK Quality EPA P3'!F34)-1)),IF(LEFT('MK Quality EPA P3'!F34,1)="&gt;",$G$2*VALUE(RIGHT('MK Quality EPA P3'!F34,LEN('MK Quality EPA P3'!F34)-1)),'MK Quality EPA P3'!F34)))</f>
        <v>4</v>
      </c>
      <c r="J29">
        <f>IF('MK Quality EPA P3'!G34="","",IF(LEFT('MK Quality EPA P3'!G34,1)="&lt;",$G$3*VALUE(RIGHT('MK Quality EPA P3'!G34,LEN('MK Quality EPA P3'!G34)-1)),IF(LEFT('MK Quality EPA P3'!G34,1)="&gt;",$G$2*VALUE(RIGHT('MK Quality EPA P3'!G34,LEN('MK Quality EPA P3'!G34)-1)),'MK Quality EPA P3'!G34)))</f>
        <v>0.5</v>
      </c>
      <c r="K29">
        <f>IF('MK Quality EPA P3'!H34="","",IF(LEFT('MK Quality EPA P3'!H34,1)="&lt;",$G$3*VALUE(RIGHT('MK Quality EPA P3'!H34,LEN('MK Quality EPA P3'!H34)-1)),IF(LEFT('MK Quality EPA P3'!H34,1)="&gt;",$G$2*VALUE(RIGHT('MK Quality EPA P3'!H34,LEN('MK Quality EPA P3'!H34)-1)),'MK Quality EPA P3'!H34)))</f>
        <v>4.91</v>
      </c>
      <c r="L29">
        <f>IF('MK Quality EPA P3'!I34="","",IF(LEFT('MK Quality EPA P3'!I34,1)="&lt;",$G$3*VALUE(RIGHT('MK Quality EPA P3'!I34,LEN('MK Quality EPA P3'!I34)-1)),IF(LEFT('MK Quality EPA P3'!I34,1)="&gt;",$G$2*VALUE(RIGHT('MK Quality EPA P3'!I34,LEN('MK Quality EPA P3'!I34)-1)),'MK Quality EPA P3'!I34)))</f>
        <v>7.6</v>
      </c>
      <c r="M29">
        <f>IF('MK Quality EPA P3'!J34="","",IF(LEFT('MK Quality EPA P3'!J34,1)="&lt;",$G$3*VALUE(RIGHT('MK Quality EPA P3'!J34,LEN('MK Quality EPA P3'!J34)-1)),IF(LEFT('MK Quality EPA P3'!J34,1)="&gt;",$G$2*VALUE(RIGHT('MK Quality EPA P3'!J34,LEN('MK Quality EPA P3'!J34)-1)),'MK Quality EPA P3'!J34)))</f>
        <v>0.19</v>
      </c>
    </row>
    <row r="30" spans="3:13" x14ac:dyDescent="0.2">
      <c r="C30" s="38">
        <f>IF(AND('Data Tab - MK EPA P3'!$C59&gt;='MK Intermediate'!$C$2,'Data Tab - MK EPA P3'!$C59&lt;=EDATE('MK Intermediate'!$C$2,12),'Data Tab - MK EPA P3'!AA59&lt;&gt;""),'Data Tab - MK EPA P3'!$C59,"")</f>
        <v>45224</v>
      </c>
      <c r="E30" s="34">
        <f>'MK Quality EPA P3'!B35</f>
        <v>45231.375</v>
      </c>
      <c r="F30">
        <f>IF('MK Quality EPA P3'!C35="","",IF(LEFT('MK Quality EPA P3'!C35,1)="&lt;",$G$3*VALUE(RIGHT('MK Quality EPA P3'!C35,LEN('MK Quality EPA P3'!C35)-1)),IF(LEFT('MK Quality EPA P3'!C35,1)="&gt;",$G$2*VALUE(RIGHT('MK Quality EPA P3'!C35,LEN('MK Quality EPA P3'!C35)-1)),'MK Quality EPA P3'!C35)))</f>
        <v>4</v>
      </c>
      <c r="G30">
        <f>IF('MK Quality EPA P3'!D35="","",IF(LEFT('MK Quality EPA P3'!D35,1)="&lt;",$G$3*VALUE(RIGHT('MK Quality EPA P3'!D35,LEN('MK Quality EPA P3'!D35)-1)),IF(LEFT('MK Quality EPA P3'!D35,1)="&gt;",$G$2*VALUE(RIGHT('MK Quality EPA P3'!D35,LEN('MK Quality EPA P3'!D35)-1)),'MK Quality EPA P3'!D35)))</f>
        <v>20</v>
      </c>
      <c r="H30">
        <f>IF('MK Quality EPA P3'!E35="","",IF(LEFT('MK Quality EPA P3'!E35,1)="&lt;",$G$3*VALUE(RIGHT('MK Quality EPA P3'!E35,LEN('MK Quality EPA P3'!E35)-1)),IF(LEFT('MK Quality EPA P3'!E35,1)="&gt;",$G$2*VALUE(RIGHT('MK Quality EPA P3'!E35,LEN('MK Quality EPA P3'!E35)-1)),'MK Quality EPA P3'!E35)))</f>
        <v>1</v>
      </c>
      <c r="I30">
        <f>IF('MK Quality EPA P3'!F35="","",IF(LEFT('MK Quality EPA P3'!F35,1)="&lt;",$G$3*VALUE(RIGHT('MK Quality EPA P3'!F35,LEN('MK Quality EPA P3'!F35)-1)),IF(LEFT('MK Quality EPA P3'!F35,1)="&gt;",$G$2*VALUE(RIGHT('MK Quality EPA P3'!F35,LEN('MK Quality EPA P3'!F35)-1)),'MK Quality EPA P3'!F35)))</f>
        <v>12</v>
      </c>
      <c r="J30">
        <f>IF('MK Quality EPA P3'!G35="","",IF(LEFT('MK Quality EPA P3'!G35,1)="&lt;",$G$3*VALUE(RIGHT('MK Quality EPA P3'!G35,LEN('MK Quality EPA P3'!G35)-1)),IF(LEFT('MK Quality EPA P3'!G35,1)="&gt;",$G$2*VALUE(RIGHT('MK Quality EPA P3'!G35,LEN('MK Quality EPA P3'!G35)-1)),'MK Quality EPA P3'!G35)))</f>
        <v>0.3</v>
      </c>
      <c r="K30">
        <f>IF('MK Quality EPA P3'!H35="","",IF(LEFT('MK Quality EPA P3'!H35,1)="&lt;",$G$3*VALUE(RIGHT('MK Quality EPA P3'!H35,LEN('MK Quality EPA P3'!H35)-1)),IF(LEFT('MK Quality EPA P3'!H35,1)="&gt;",$G$2*VALUE(RIGHT('MK Quality EPA P3'!H35,LEN('MK Quality EPA P3'!H35)-1)),'MK Quality EPA P3'!H35)))</f>
        <v>4.16</v>
      </c>
      <c r="L30">
        <f>IF('MK Quality EPA P3'!I35="","",IF(LEFT('MK Quality EPA P3'!I35,1)="&lt;",$G$3*VALUE(RIGHT('MK Quality EPA P3'!I35,LEN('MK Quality EPA P3'!I35)-1)),IF(LEFT('MK Quality EPA P3'!I35,1)="&gt;",$G$2*VALUE(RIGHT('MK Quality EPA P3'!I35,LEN('MK Quality EPA P3'!I35)-1)),'MK Quality EPA P3'!I35)))</f>
        <v>8.8000000000000007</v>
      </c>
      <c r="M30">
        <f>IF('MK Quality EPA P3'!J35="","",IF(LEFT('MK Quality EPA P3'!J35,1)="&lt;",$G$3*VALUE(RIGHT('MK Quality EPA P3'!J35,LEN('MK Quality EPA P3'!J35)-1)),IF(LEFT('MK Quality EPA P3'!J35,1)="&gt;",$G$2*VALUE(RIGHT('MK Quality EPA P3'!J35,LEN('MK Quality EPA P3'!J35)-1)),'MK Quality EPA P3'!J35)))</f>
        <v>0.16</v>
      </c>
    </row>
    <row r="31" spans="3:13" x14ac:dyDescent="0.2">
      <c r="C31" s="38">
        <f>IF(AND('Data Tab - MK EPA P3'!$C60&gt;='MK Intermediate'!$C$2,'Data Tab - MK EPA P3'!$C60&lt;=EDATE('MK Intermediate'!$C$2,12),'Data Tab - MK EPA P3'!AA60&lt;&gt;""),'Data Tab - MK EPA P3'!$C60,"")</f>
        <v>45231.375</v>
      </c>
      <c r="E31" s="34">
        <f>'MK Quality EPA P3'!B36</f>
        <v>45245</v>
      </c>
      <c r="F31">
        <f>IF('MK Quality EPA P3'!C36="","",IF(LEFT('MK Quality EPA P3'!C36,1)="&lt;",$G$3*VALUE(RIGHT('MK Quality EPA P3'!C36,LEN('MK Quality EPA P3'!C36)-1)),IF(LEFT('MK Quality EPA P3'!C36,1)="&gt;",$G$2*VALUE(RIGHT('MK Quality EPA P3'!C36,LEN('MK Quality EPA P3'!C36)-1)),'MK Quality EPA P3'!C36)))</f>
        <v>4</v>
      </c>
      <c r="G31">
        <f>IF('MK Quality EPA P3'!D36="","",IF(LEFT('MK Quality EPA P3'!D36,1)="&lt;",$G$3*VALUE(RIGHT('MK Quality EPA P3'!D36,LEN('MK Quality EPA P3'!D36)-1)),IF(LEFT('MK Quality EPA P3'!D36,1)="&gt;",$G$2*VALUE(RIGHT('MK Quality EPA P3'!D36,LEN('MK Quality EPA P3'!D36)-1)),'MK Quality EPA P3'!D36)))</f>
        <v>38</v>
      </c>
      <c r="H31">
        <f>IF('MK Quality EPA P3'!E36="","",IF(LEFT('MK Quality EPA P3'!E36,1)="&lt;",$G$3*VALUE(RIGHT('MK Quality EPA P3'!E36,LEN('MK Quality EPA P3'!E36)-1)),IF(LEFT('MK Quality EPA P3'!E36,1)="&gt;",$G$2*VALUE(RIGHT('MK Quality EPA P3'!E36,LEN('MK Quality EPA P3'!E36)-1)),'MK Quality EPA P3'!E36)))</f>
        <v>1</v>
      </c>
      <c r="I31">
        <f>IF('MK Quality EPA P3'!F36="","",IF(LEFT('MK Quality EPA P3'!F36,1)="&lt;",$G$3*VALUE(RIGHT('MK Quality EPA P3'!F36,LEN('MK Quality EPA P3'!F36)-1)),IF(LEFT('MK Quality EPA P3'!F36,1)="&gt;",$G$2*VALUE(RIGHT('MK Quality EPA P3'!F36,LEN('MK Quality EPA P3'!F36)-1)),'MK Quality EPA P3'!F36)))</f>
        <v>1</v>
      </c>
      <c r="J31">
        <f>IF('MK Quality EPA P3'!G36="","",IF(LEFT('MK Quality EPA P3'!G36,1)="&lt;",$G$3*VALUE(RIGHT('MK Quality EPA P3'!G36,LEN('MK Quality EPA P3'!G36)-1)),IF(LEFT('MK Quality EPA P3'!G36,1)="&gt;",$G$2*VALUE(RIGHT('MK Quality EPA P3'!G36,LEN('MK Quality EPA P3'!G36)-1)),'MK Quality EPA P3'!G36)))</f>
        <v>0.44</v>
      </c>
      <c r="K31">
        <f>IF('MK Quality EPA P3'!H36="","",IF(LEFT('MK Quality EPA P3'!H36,1)="&lt;",$G$3*VALUE(RIGHT('MK Quality EPA P3'!H36,LEN('MK Quality EPA P3'!H36)-1)),IF(LEFT('MK Quality EPA P3'!H36,1)="&gt;",$G$2*VALUE(RIGHT('MK Quality EPA P3'!H36,LEN('MK Quality EPA P3'!H36)-1)),'MK Quality EPA P3'!H36)))</f>
        <v>4.8899999999999997</v>
      </c>
      <c r="L31">
        <f>IF('MK Quality EPA P3'!I36="","",IF(LEFT('MK Quality EPA P3'!I36,1)="&lt;",$G$3*VALUE(RIGHT('MK Quality EPA P3'!I36,LEN('MK Quality EPA P3'!I36)-1)),IF(LEFT('MK Quality EPA P3'!I36,1)="&gt;",$G$2*VALUE(RIGHT('MK Quality EPA P3'!I36,LEN('MK Quality EPA P3'!I36)-1)),'MK Quality EPA P3'!I36)))</f>
        <v>8.9</v>
      </c>
      <c r="M31">
        <f>IF('MK Quality EPA P3'!J36="","",IF(LEFT('MK Quality EPA P3'!J36,1)="&lt;",$G$3*VALUE(RIGHT('MK Quality EPA P3'!J36,LEN('MK Quality EPA P3'!J36)-1)),IF(LEFT('MK Quality EPA P3'!J36,1)="&gt;",$G$2*VALUE(RIGHT('MK Quality EPA P3'!J36,LEN('MK Quality EPA P3'!J36)-1)),'MK Quality EPA P3'!J36)))</f>
        <v>0.09</v>
      </c>
    </row>
    <row r="32" spans="3:13" x14ac:dyDescent="0.2">
      <c r="C32" s="38">
        <f>IF(AND('Data Tab - MK EPA P3'!$C61&gt;='MK Intermediate'!$C$2,'Data Tab - MK EPA P3'!$C61&lt;=EDATE('MK Intermediate'!$C$2,12),'Data Tab - MK EPA P3'!AA61&lt;&gt;""),'Data Tab - MK EPA P3'!$C61,"")</f>
        <v>45245</v>
      </c>
      <c r="E32" s="34">
        <f>'MK Quality EPA P3'!B37</f>
        <v>45259</v>
      </c>
      <c r="F32">
        <f>IF('MK Quality EPA P3'!C37="","",IF(LEFT('MK Quality EPA P3'!C37,1)="&lt;",$G$3*VALUE(RIGHT('MK Quality EPA P3'!C37,LEN('MK Quality EPA P3'!C37)-1)),IF(LEFT('MK Quality EPA P3'!C37,1)="&gt;",$G$2*VALUE(RIGHT('MK Quality EPA P3'!C37,LEN('MK Quality EPA P3'!C37)-1)),'MK Quality EPA P3'!C37)))</f>
        <v>7</v>
      </c>
      <c r="G32">
        <f>IF('MK Quality EPA P3'!D37="","",IF(LEFT('MK Quality EPA P3'!D37,1)="&lt;",$G$3*VALUE(RIGHT('MK Quality EPA P3'!D37,LEN('MK Quality EPA P3'!D37)-1)),IF(LEFT('MK Quality EPA P3'!D37,1)="&gt;",$G$2*VALUE(RIGHT('MK Quality EPA P3'!D37,LEN('MK Quality EPA P3'!D37)-1)),'MK Quality EPA P3'!D37)))</f>
        <v>32</v>
      </c>
      <c r="H32">
        <f>IF('MK Quality EPA P3'!E37="","",IF(LEFT('MK Quality EPA P3'!E37,1)="&lt;",$G$3*VALUE(RIGHT('MK Quality EPA P3'!E37,LEN('MK Quality EPA P3'!E37)-1)),IF(LEFT('MK Quality EPA P3'!E37,1)="&gt;",$G$2*VALUE(RIGHT('MK Quality EPA P3'!E37,LEN('MK Quality EPA P3'!E37)-1)),'MK Quality EPA P3'!E37)))</f>
        <v>1</v>
      </c>
      <c r="I32">
        <f>IF('MK Quality EPA P3'!F37="","",IF(LEFT('MK Quality EPA P3'!F37,1)="&lt;",$G$3*VALUE(RIGHT('MK Quality EPA P3'!F37,LEN('MK Quality EPA P3'!F37)-1)),IF(LEFT('MK Quality EPA P3'!F37,1)="&gt;",$G$2*VALUE(RIGHT('MK Quality EPA P3'!F37,LEN('MK Quality EPA P3'!F37)-1)),'MK Quality EPA P3'!F37)))</f>
        <v>1</v>
      </c>
      <c r="J32">
        <f>IF('MK Quality EPA P3'!G37="","",IF(LEFT('MK Quality EPA P3'!G37,1)="&lt;",$G$3*VALUE(RIGHT('MK Quality EPA P3'!G37,LEN('MK Quality EPA P3'!G37)-1)),IF(LEFT('MK Quality EPA P3'!G37,1)="&gt;",$G$2*VALUE(RIGHT('MK Quality EPA P3'!G37,LEN('MK Quality EPA P3'!G37)-1)),'MK Quality EPA P3'!G37)))</f>
        <v>0.44</v>
      </c>
      <c r="K32">
        <f>IF('MK Quality EPA P3'!H37="","",IF(LEFT('MK Quality EPA P3'!H37,1)="&lt;",$G$3*VALUE(RIGHT('MK Quality EPA P3'!H37,LEN('MK Quality EPA P3'!H37)-1)),IF(LEFT('MK Quality EPA P3'!H37,1)="&gt;",$G$2*VALUE(RIGHT('MK Quality EPA P3'!H37,LEN('MK Quality EPA P3'!H37)-1)),'MK Quality EPA P3'!H37)))</f>
        <v>3.44</v>
      </c>
      <c r="L32">
        <f>IF('MK Quality EPA P3'!I37="","",IF(LEFT('MK Quality EPA P3'!I37,1)="&lt;",$G$3*VALUE(RIGHT('MK Quality EPA P3'!I37,LEN('MK Quality EPA P3'!I37)-1)),IF(LEFT('MK Quality EPA P3'!I37,1)="&gt;",$G$2*VALUE(RIGHT('MK Quality EPA P3'!I37,LEN('MK Quality EPA P3'!I37)-1)),'MK Quality EPA P3'!I37)))</f>
        <v>8.9</v>
      </c>
      <c r="M32">
        <f>IF('MK Quality EPA P3'!J37="","",IF(LEFT('MK Quality EPA P3'!J37,1)="&lt;",$G$3*VALUE(RIGHT('MK Quality EPA P3'!J37,LEN('MK Quality EPA P3'!J37)-1)),IF(LEFT('MK Quality EPA P3'!J37,1)="&gt;",$G$2*VALUE(RIGHT('MK Quality EPA P3'!J37,LEN('MK Quality EPA P3'!J37)-1)),'MK Quality EPA P3'!J37)))</f>
        <v>0.13</v>
      </c>
    </row>
    <row r="33" spans="3:13" x14ac:dyDescent="0.2">
      <c r="C33" s="38">
        <f>IF(AND('Data Tab - MK EPA P3'!$C62&gt;='MK Intermediate'!$C$2,'Data Tab - MK EPA P3'!$C62&lt;=EDATE('MK Intermediate'!$C$2,12),'Data Tab - MK EPA P3'!AA62&lt;&gt;""),'Data Tab - MK EPA P3'!$C62,"")</f>
        <v>45259</v>
      </c>
      <c r="E33" s="34">
        <f>'MK Quality EPA P3'!B38</f>
        <v>45273</v>
      </c>
      <c r="F33">
        <f>IF('MK Quality EPA P3'!C38="","",IF(LEFT('MK Quality EPA P3'!C38,1)="&lt;",$G$3*VALUE(RIGHT('MK Quality EPA P3'!C38,LEN('MK Quality EPA P3'!C38)-1)),IF(LEFT('MK Quality EPA P3'!C38,1)="&gt;",$G$2*VALUE(RIGHT('MK Quality EPA P3'!C38,LEN('MK Quality EPA P3'!C38)-1)),'MK Quality EPA P3'!C38)))</f>
        <v>6</v>
      </c>
      <c r="G33">
        <f>IF('MK Quality EPA P3'!D38="","",IF(LEFT('MK Quality EPA P3'!D38,1)="&lt;",$G$3*VALUE(RIGHT('MK Quality EPA P3'!D38,LEN('MK Quality EPA P3'!D38)-1)),IF(LEFT('MK Quality EPA P3'!D38,1)="&gt;",$G$2*VALUE(RIGHT('MK Quality EPA P3'!D38,LEN('MK Quality EPA P3'!D38)-1)),'MK Quality EPA P3'!D38)))</f>
        <v>20</v>
      </c>
      <c r="H33">
        <f>IF('MK Quality EPA P3'!E38="","",IF(LEFT('MK Quality EPA P3'!E38,1)="&lt;",$G$3*VALUE(RIGHT('MK Quality EPA P3'!E38,LEN('MK Quality EPA P3'!E38)-1)),IF(LEFT('MK Quality EPA P3'!E38,1)="&gt;",$G$2*VALUE(RIGHT('MK Quality EPA P3'!E38,LEN('MK Quality EPA P3'!E38)-1)),'MK Quality EPA P3'!E38)))</f>
        <v>1</v>
      </c>
      <c r="I33">
        <f>IF('MK Quality EPA P3'!F38="","",IF(LEFT('MK Quality EPA P3'!F38,1)="&lt;",$G$3*VALUE(RIGHT('MK Quality EPA P3'!F38,LEN('MK Quality EPA P3'!F38)-1)),IF(LEFT('MK Quality EPA P3'!F38,1)="&gt;",$G$2*VALUE(RIGHT('MK Quality EPA P3'!F38,LEN('MK Quality EPA P3'!F38)-1)),'MK Quality EPA P3'!F38)))</f>
        <v>4</v>
      </c>
      <c r="J33">
        <f>IF('MK Quality EPA P3'!G38="","",IF(LEFT('MK Quality EPA P3'!G38,1)="&lt;",$G$3*VALUE(RIGHT('MK Quality EPA P3'!G38,LEN('MK Quality EPA P3'!G38)-1)),IF(LEFT('MK Quality EPA P3'!G38,1)="&gt;",$G$2*VALUE(RIGHT('MK Quality EPA P3'!G38,LEN('MK Quality EPA P3'!G38)-1)),'MK Quality EPA P3'!G38)))</f>
        <v>0.28999999999999998</v>
      </c>
      <c r="K33">
        <f>IF('MK Quality EPA P3'!H38="","",IF(LEFT('MK Quality EPA P3'!H38,1)="&lt;",$G$3*VALUE(RIGHT('MK Quality EPA P3'!H38,LEN('MK Quality EPA P3'!H38)-1)),IF(LEFT('MK Quality EPA P3'!H38,1)="&gt;",$G$2*VALUE(RIGHT('MK Quality EPA P3'!H38,LEN('MK Quality EPA P3'!H38)-1)),'MK Quality EPA P3'!H38)))</f>
        <v>3.28</v>
      </c>
      <c r="L33">
        <f>IF('MK Quality EPA P3'!I38="","",IF(LEFT('MK Quality EPA P3'!I38,1)="&lt;",$G$3*VALUE(RIGHT('MK Quality EPA P3'!I38,LEN('MK Quality EPA P3'!I38)-1)),IF(LEFT('MK Quality EPA P3'!I38,1)="&gt;",$G$2*VALUE(RIGHT('MK Quality EPA P3'!I38,LEN('MK Quality EPA P3'!I38)-1)),'MK Quality EPA P3'!I38)))</f>
        <v>7.4</v>
      </c>
      <c r="M33">
        <f>IF('MK Quality EPA P3'!J38="","",IF(LEFT('MK Quality EPA P3'!J38,1)="&lt;",$G$3*VALUE(RIGHT('MK Quality EPA P3'!J38,LEN('MK Quality EPA P3'!J38)-1)),IF(LEFT('MK Quality EPA P3'!J38,1)="&gt;",$G$2*VALUE(RIGHT('MK Quality EPA P3'!J38,LEN('MK Quality EPA P3'!J38)-1)),'MK Quality EPA P3'!J38)))</f>
        <v>0.22</v>
      </c>
    </row>
    <row r="34" spans="3:13" x14ac:dyDescent="0.2">
      <c r="C34" s="38">
        <f>IF(AND('Data Tab - MK EPA P3'!$C63&gt;='MK Intermediate'!$C$2,'Data Tab - MK EPA P3'!$C63&lt;=EDATE('MK Intermediate'!$C$2,12),'Data Tab - MK EPA P3'!AA63&lt;&gt;""),'Data Tab - MK EPA P3'!$C63,"")</f>
        <v>45273</v>
      </c>
      <c r="E34" s="34" t="str">
        <f>'MK Quality EPA P3'!B39</f>
        <v/>
      </c>
      <c r="F34" t="str">
        <f>IF('MK Quality EPA P3'!C39="","",IF(LEFT('MK Quality EPA P3'!C39,1)="&lt;",$G$3*VALUE(RIGHT('MK Quality EPA P3'!C39,LEN('MK Quality EPA P3'!C39)-1)),IF(LEFT('MK Quality EPA P3'!C39,1)="&gt;",$G$2*VALUE(RIGHT('MK Quality EPA P3'!C39,LEN('MK Quality EPA P3'!C39)-1)),'MK Quality EPA P3'!C39)))</f>
        <v/>
      </c>
      <c r="G34" t="str">
        <f>IF('MK Quality EPA P3'!D39="","",IF(LEFT('MK Quality EPA P3'!D39,1)="&lt;",$G$3*VALUE(RIGHT('MK Quality EPA P3'!D39,LEN('MK Quality EPA P3'!D39)-1)),IF(LEFT('MK Quality EPA P3'!D39,1)="&gt;",$G$2*VALUE(RIGHT('MK Quality EPA P3'!D39,LEN('MK Quality EPA P3'!D39)-1)),'MK Quality EPA P3'!D39)))</f>
        <v/>
      </c>
      <c r="H34" t="str">
        <f>IF('MK Quality EPA P3'!E39="","",IF(LEFT('MK Quality EPA P3'!E39,1)="&lt;",$G$3*VALUE(RIGHT('MK Quality EPA P3'!E39,LEN('MK Quality EPA P3'!E39)-1)),IF(LEFT('MK Quality EPA P3'!E39,1)="&gt;",$G$2*VALUE(RIGHT('MK Quality EPA P3'!E39,LEN('MK Quality EPA P3'!E39)-1)),'MK Quality EPA P3'!E39)))</f>
        <v/>
      </c>
      <c r="I34" t="str">
        <f>IF('MK Quality EPA P3'!F39="","",IF(LEFT('MK Quality EPA P3'!F39,1)="&lt;",$G$3*VALUE(RIGHT('MK Quality EPA P3'!F39,LEN('MK Quality EPA P3'!F39)-1)),IF(LEFT('MK Quality EPA P3'!F39,1)="&gt;",$G$2*VALUE(RIGHT('MK Quality EPA P3'!F39,LEN('MK Quality EPA P3'!F39)-1)),'MK Quality EPA P3'!F39)))</f>
        <v/>
      </c>
      <c r="J34" t="str">
        <f>IF('MK Quality EPA P3'!G39="","",IF(LEFT('MK Quality EPA P3'!G39,1)="&lt;",$G$3*VALUE(RIGHT('MK Quality EPA P3'!G39,LEN('MK Quality EPA P3'!G39)-1)),IF(LEFT('MK Quality EPA P3'!G39,1)="&gt;",$G$2*VALUE(RIGHT('MK Quality EPA P3'!G39,LEN('MK Quality EPA P3'!G39)-1)),'MK Quality EPA P3'!G39)))</f>
        <v/>
      </c>
      <c r="K34" t="str">
        <f>IF('MK Quality EPA P3'!H39="","",IF(LEFT('MK Quality EPA P3'!H39,1)="&lt;",$G$3*VALUE(RIGHT('MK Quality EPA P3'!H39,LEN('MK Quality EPA P3'!H39)-1)),IF(LEFT('MK Quality EPA P3'!H39,1)="&gt;",$G$2*VALUE(RIGHT('MK Quality EPA P3'!H39,LEN('MK Quality EPA P3'!H39)-1)),'MK Quality EPA P3'!H39)))</f>
        <v/>
      </c>
      <c r="L34" t="str">
        <f>IF('MK Quality EPA P3'!I39="","",IF(LEFT('MK Quality EPA P3'!I39,1)="&lt;",$G$3*VALUE(RIGHT('MK Quality EPA P3'!I39,LEN('MK Quality EPA P3'!I39)-1)),IF(LEFT('MK Quality EPA P3'!I39,1)="&gt;",$G$2*VALUE(RIGHT('MK Quality EPA P3'!I39,LEN('MK Quality EPA P3'!I39)-1)),'MK Quality EPA P3'!I39)))</f>
        <v/>
      </c>
      <c r="M34" t="str">
        <f>IF('MK Quality EPA P3'!J39="","",IF(LEFT('MK Quality EPA P3'!J39,1)="&lt;",$G$3*VALUE(RIGHT('MK Quality EPA P3'!J39,LEN('MK Quality EPA P3'!J39)-1)),IF(LEFT('MK Quality EPA P3'!J39,1)="&gt;",$G$2*VALUE(RIGHT('MK Quality EPA P3'!J39,LEN('MK Quality EPA P3'!J39)-1)),'MK Quality EPA P3'!J39)))</f>
        <v/>
      </c>
    </row>
    <row r="35" spans="3:13" x14ac:dyDescent="0.2">
      <c r="C35" s="38" t="str">
        <f>IF(AND('Data Tab - MK EPA P3'!$C64&gt;='MK Intermediate'!$C$2,'Data Tab - MK EPA P3'!$C64&lt;=EDATE('MK Intermediate'!$C$2,12),'Data Tab - MK EPA P3'!AA64&lt;&gt;""),'Data Tab - MK EPA P3'!$C64,"")</f>
        <v/>
      </c>
      <c r="E35" s="34" t="str">
        <f>'MK Quality EPA P3'!B40</f>
        <v/>
      </c>
      <c r="F35" t="str">
        <f>IF('MK Quality EPA P3'!C40="","",IF(LEFT('MK Quality EPA P3'!C40,1)="&lt;",$G$3*VALUE(RIGHT('MK Quality EPA P3'!C40,LEN('MK Quality EPA P3'!C40)-1)),IF(LEFT('MK Quality EPA P3'!C40,1)="&gt;",$G$2*VALUE(RIGHT('MK Quality EPA P3'!C40,LEN('MK Quality EPA P3'!C40)-1)),'MK Quality EPA P3'!C40)))</f>
        <v/>
      </c>
      <c r="G35" t="str">
        <f>IF('MK Quality EPA P3'!D40="","",IF(LEFT('MK Quality EPA P3'!D40,1)="&lt;",$G$3*VALUE(RIGHT('MK Quality EPA P3'!D40,LEN('MK Quality EPA P3'!D40)-1)),IF(LEFT('MK Quality EPA P3'!D40,1)="&gt;",$G$2*VALUE(RIGHT('MK Quality EPA P3'!D40,LEN('MK Quality EPA P3'!D40)-1)),'MK Quality EPA P3'!D40)))</f>
        <v/>
      </c>
      <c r="H35" t="str">
        <f>IF('MK Quality EPA P3'!E40="","",IF(LEFT('MK Quality EPA P3'!E40,1)="&lt;",$G$3*VALUE(RIGHT('MK Quality EPA P3'!E40,LEN('MK Quality EPA P3'!E40)-1)),IF(LEFT('MK Quality EPA P3'!E40,1)="&gt;",$G$2*VALUE(RIGHT('MK Quality EPA P3'!E40,LEN('MK Quality EPA P3'!E40)-1)),'MK Quality EPA P3'!E40)))</f>
        <v/>
      </c>
      <c r="I35" t="str">
        <f>IF('MK Quality EPA P3'!F40="","",IF(LEFT('MK Quality EPA P3'!F40,1)="&lt;",$G$3*VALUE(RIGHT('MK Quality EPA P3'!F40,LEN('MK Quality EPA P3'!F40)-1)),IF(LEFT('MK Quality EPA P3'!F40,1)="&gt;",$G$2*VALUE(RIGHT('MK Quality EPA P3'!F40,LEN('MK Quality EPA P3'!F40)-1)),'MK Quality EPA P3'!F40)))</f>
        <v/>
      </c>
      <c r="J35" t="str">
        <f>IF('MK Quality EPA P3'!G40="","",IF(LEFT('MK Quality EPA P3'!G40,1)="&lt;",$G$3*VALUE(RIGHT('MK Quality EPA P3'!G40,LEN('MK Quality EPA P3'!G40)-1)),IF(LEFT('MK Quality EPA P3'!G40,1)="&gt;",$G$2*VALUE(RIGHT('MK Quality EPA P3'!G40,LEN('MK Quality EPA P3'!G40)-1)),'MK Quality EPA P3'!G40)))</f>
        <v/>
      </c>
      <c r="K35" t="str">
        <f>IF('MK Quality EPA P3'!H40="","",IF(LEFT('MK Quality EPA P3'!H40,1)="&lt;",$G$3*VALUE(RIGHT('MK Quality EPA P3'!H40,LEN('MK Quality EPA P3'!H40)-1)),IF(LEFT('MK Quality EPA P3'!H40,1)="&gt;",$G$2*VALUE(RIGHT('MK Quality EPA P3'!H40,LEN('MK Quality EPA P3'!H40)-1)),'MK Quality EPA P3'!H40)))</f>
        <v/>
      </c>
      <c r="L35" t="str">
        <f>IF('MK Quality EPA P3'!I40="","",IF(LEFT('MK Quality EPA P3'!I40,1)="&lt;",$G$3*VALUE(RIGHT('MK Quality EPA P3'!I40,LEN('MK Quality EPA P3'!I40)-1)),IF(LEFT('MK Quality EPA P3'!I40,1)="&gt;",$G$2*VALUE(RIGHT('MK Quality EPA P3'!I40,LEN('MK Quality EPA P3'!I40)-1)),'MK Quality EPA P3'!I40)))</f>
        <v/>
      </c>
      <c r="M35" t="str">
        <f>IF('MK Quality EPA P3'!J40="","",IF(LEFT('MK Quality EPA P3'!J40,1)="&lt;",$G$3*VALUE(RIGHT('MK Quality EPA P3'!J40,LEN('MK Quality EPA P3'!J40)-1)),IF(LEFT('MK Quality EPA P3'!J40,1)="&gt;",$G$2*VALUE(RIGHT('MK Quality EPA P3'!J40,LEN('MK Quality EPA P3'!J40)-1)),'MK Quality EPA P3'!J40)))</f>
        <v/>
      </c>
    </row>
    <row r="36" spans="3:13" x14ac:dyDescent="0.2">
      <c r="C36" s="38" t="str">
        <f>IF(AND('Data Tab - MK EPA P3'!$C65&gt;='MK Intermediate'!$C$2,'Data Tab - MK EPA P3'!$C65&lt;=EDATE('MK Intermediate'!$C$2,12),'Data Tab - MK EPA P3'!AA65&lt;&gt;""),'Data Tab - MK EPA P3'!$C65,"")</f>
        <v/>
      </c>
      <c r="E36" s="34" t="str">
        <f>'MK Quality EPA P3'!B41</f>
        <v/>
      </c>
      <c r="F36" t="str">
        <f>IF('MK Quality EPA P3'!C41="","",IF(LEFT('MK Quality EPA P3'!C41,1)="&lt;",$G$3*VALUE(RIGHT('MK Quality EPA P3'!C41,LEN('MK Quality EPA P3'!C41)-1)),IF(LEFT('MK Quality EPA P3'!C41,1)="&gt;",$G$2*VALUE(RIGHT('MK Quality EPA P3'!C41,LEN('MK Quality EPA P3'!C41)-1)),'MK Quality EPA P3'!C41)))</f>
        <v/>
      </c>
      <c r="G36" t="str">
        <f>IF('MK Quality EPA P3'!D41="","",IF(LEFT('MK Quality EPA P3'!D41,1)="&lt;",$G$3*VALUE(RIGHT('MK Quality EPA P3'!D41,LEN('MK Quality EPA P3'!D41)-1)),IF(LEFT('MK Quality EPA P3'!D41,1)="&gt;",$G$2*VALUE(RIGHT('MK Quality EPA P3'!D41,LEN('MK Quality EPA P3'!D41)-1)),'MK Quality EPA P3'!D41)))</f>
        <v/>
      </c>
      <c r="H36" t="str">
        <f>IF('MK Quality EPA P3'!E41="","",IF(LEFT('MK Quality EPA P3'!E41,1)="&lt;",$G$3*VALUE(RIGHT('MK Quality EPA P3'!E41,LEN('MK Quality EPA P3'!E41)-1)),IF(LEFT('MK Quality EPA P3'!E41,1)="&gt;",$G$2*VALUE(RIGHT('MK Quality EPA P3'!E41,LEN('MK Quality EPA P3'!E41)-1)),'MK Quality EPA P3'!E41)))</f>
        <v/>
      </c>
      <c r="I36" t="str">
        <f>IF('MK Quality EPA P3'!F41="","",IF(LEFT('MK Quality EPA P3'!F41,1)="&lt;",$G$3*VALUE(RIGHT('MK Quality EPA P3'!F41,LEN('MK Quality EPA P3'!F41)-1)),IF(LEFT('MK Quality EPA P3'!F41,1)="&gt;",$G$2*VALUE(RIGHT('MK Quality EPA P3'!F41,LEN('MK Quality EPA P3'!F41)-1)),'MK Quality EPA P3'!F41)))</f>
        <v/>
      </c>
      <c r="J36" t="str">
        <f>IF('MK Quality EPA P3'!G41="","",IF(LEFT('MK Quality EPA P3'!G41,1)="&lt;",$G$3*VALUE(RIGHT('MK Quality EPA P3'!G41,LEN('MK Quality EPA P3'!G41)-1)),IF(LEFT('MK Quality EPA P3'!G41,1)="&gt;",$G$2*VALUE(RIGHT('MK Quality EPA P3'!G41,LEN('MK Quality EPA P3'!G41)-1)),'MK Quality EPA P3'!G41)))</f>
        <v/>
      </c>
      <c r="K36" t="str">
        <f>IF('MK Quality EPA P3'!H41="","",IF(LEFT('MK Quality EPA P3'!H41,1)="&lt;",$G$3*VALUE(RIGHT('MK Quality EPA P3'!H41,LEN('MK Quality EPA P3'!H41)-1)),IF(LEFT('MK Quality EPA P3'!H41,1)="&gt;",$G$2*VALUE(RIGHT('MK Quality EPA P3'!H41,LEN('MK Quality EPA P3'!H41)-1)),'MK Quality EPA P3'!H41)))</f>
        <v/>
      </c>
      <c r="L36" t="str">
        <f>IF('MK Quality EPA P3'!I41="","",IF(LEFT('MK Quality EPA P3'!I41,1)="&lt;",$G$3*VALUE(RIGHT('MK Quality EPA P3'!I41,LEN('MK Quality EPA P3'!I41)-1)),IF(LEFT('MK Quality EPA P3'!I41,1)="&gt;",$G$2*VALUE(RIGHT('MK Quality EPA P3'!I41,LEN('MK Quality EPA P3'!I41)-1)),'MK Quality EPA P3'!I41)))</f>
        <v/>
      </c>
      <c r="M36" t="str">
        <f>IF('MK Quality EPA P3'!J41="","",IF(LEFT('MK Quality EPA P3'!J41,1)="&lt;",$G$3*VALUE(RIGHT('MK Quality EPA P3'!J41,LEN('MK Quality EPA P3'!J41)-1)),IF(LEFT('MK Quality EPA P3'!J41,1)="&gt;",$G$2*VALUE(RIGHT('MK Quality EPA P3'!J41,LEN('MK Quality EPA P3'!J41)-1)),'MK Quality EPA P3'!J41)))</f>
        <v/>
      </c>
    </row>
    <row r="37" spans="3:13" x14ac:dyDescent="0.2">
      <c r="C37" s="38" t="str">
        <f>IF(AND('Data Tab - MK EPA P3'!$C66&gt;='MK Intermediate'!$C$2,'Data Tab - MK EPA P3'!$C66&lt;=EDATE('MK Intermediate'!$C$2,12),'Data Tab - MK EPA P3'!AA66&lt;&gt;""),'Data Tab - MK EPA P3'!$C66,"")</f>
        <v/>
      </c>
      <c r="E37" s="35" t="str">
        <f>'MK Quality EPA P3'!B42</f>
        <v/>
      </c>
      <c r="F37" s="36" t="str">
        <f>IF('MK Quality EPA P3'!C42="","",IF(LEFT('MK Quality EPA P3'!C42,1)="&lt;",$G$3*VALUE(RIGHT('MK Quality EPA P3'!C42,LEN('MK Quality EPA P3'!C42)-1)),IF(LEFT('MK Quality EPA P3'!C42,1)="&gt;",$G$2*VALUE(RIGHT('MK Quality EPA P3'!C42,LEN('MK Quality EPA P3'!C42)-1)),'MK Quality EPA P3'!C42)))</f>
        <v/>
      </c>
      <c r="G37" s="36" t="str">
        <f>IF('MK Quality EPA P3'!D42="","",IF(LEFT('MK Quality EPA P3'!D42,1)="&lt;",$G$3*VALUE(RIGHT('MK Quality EPA P3'!D42,LEN('MK Quality EPA P3'!D42)-1)),IF(LEFT('MK Quality EPA P3'!D42,1)="&gt;",$G$2*VALUE(RIGHT('MK Quality EPA P3'!D42,LEN('MK Quality EPA P3'!D42)-1)),'MK Quality EPA P3'!D42)))</f>
        <v/>
      </c>
      <c r="H37" s="36" t="str">
        <f>IF('MK Quality EPA P3'!E42="","",IF(LEFT('MK Quality EPA P3'!E42,1)="&lt;",$G$3*VALUE(RIGHT('MK Quality EPA P3'!E42,LEN('MK Quality EPA P3'!E42)-1)),IF(LEFT('MK Quality EPA P3'!E42,1)="&gt;",$G$2*VALUE(RIGHT('MK Quality EPA P3'!E42,LEN('MK Quality EPA P3'!E42)-1)),'MK Quality EPA P3'!E42)))</f>
        <v/>
      </c>
      <c r="I37" s="36" t="str">
        <f>IF('MK Quality EPA P3'!F42="","",IF(LEFT('MK Quality EPA P3'!F42,1)="&lt;",$G$3*VALUE(RIGHT('MK Quality EPA P3'!F42,LEN('MK Quality EPA P3'!F42)-1)),IF(LEFT('MK Quality EPA P3'!F42,1)="&gt;",$G$2*VALUE(RIGHT('MK Quality EPA P3'!F42,LEN('MK Quality EPA P3'!F42)-1)),'MK Quality EPA P3'!F42)))</f>
        <v/>
      </c>
      <c r="J37" s="36" t="str">
        <f>IF('MK Quality EPA P3'!G42="","",IF(LEFT('MK Quality EPA P3'!G42,1)="&lt;",$G$3*VALUE(RIGHT('MK Quality EPA P3'!G42,LEN('MK Quality EPA P3'!G42)-1)),IF(LEFT('MK Quality EPA P3'!G42,1)="&gt;",$G$2*VALUE(RIGHT('MK Quality EPA P3'!G42,LEN('MK Quality EPA P3'!G42)-1)),'MK Quality EPA P3'!G42)))</f>
        <v/>
      </c>
      <c r="K37" s="36" t="str">
        <f>IF('MK Quality EPA P3'!H42="","",IF(LEFT('MK Quality EPA P3'!H42,1)="&lt;",$G$3*VALUE(RIGHT('MK Quality EPA P3'!H42,LEN('MK Quality EPA P3'!H42)-1)),IF(LEFT('MK Quality EPA P3'!H42,1)="&gt;",$G$2*VALUE(RIGHT('MK Quality EPA P3'!H42,LEN('MK Quality EPA P3'!H42)-1)),'MK Quality EPA P3'!H42)))</f>
        <v/>
      </c>
      <c r="L37" s="36" t="str">
        <f>IF('MK Quality EPA P3'!I42="","",IF(LEFT('MK Quality EPA P3'!I42,1)="&lt;",$G$3*VALUE(RIGHT('MK Quality EPA P3'!I42,LEN('MK Quality EPA P3'!I42)-1)),IF(LEFT('MK Quality EPA P3'!I42,1)="&gt;",$G$2*VALUE(RIGHT('MK Quality EPA P3'!I42,LEN('MK Quality EPA P3'!I42)-1)),'MK Quality EPA P3'!I42)))</f>
        <v/>
      </c>
      <c r="M37" s="36" t="str">
        <f>IF('MK Quality EPA P3'!J42="","",IF(LEFT('MK Quality EPA P3'!J42,1)="&lt;",$G$3*VALUE(RIGHT('MK Quality EPA P3'!J42,LEN('MK Quality EPA P3'!J42)-1)),IF(LEFT('MK Quality EPA P3'!J42,1)="&gt;",$G$2*VALUE(RIGHT('MK Quality EPA P3'!J42,LEN('MK Quality EPA P3'!J42)-1)),'MK Quality EPA P3'!J42)))</f>
        <v/>
      </c>
    </row>
    <row r="38" spans="3:13" x14ac:dyDescent="0.2">
      <c r="C38" s="38" t="str">
        <f>IF(AND('Data Tab - MK EPA P3'!$C67&gt;='MK Intermediate'!$C$2,'Data Tab - MK EPA P3'!$C67&lt;=EDATE('MK Intermediate'!$C$2,12),'Data Tab - MK EPA P3'!AA67&lt;&gt;""),'Data Tab - MK EPA P3'!$C67,"")</f>
        <v/>
      </c>
      <c r="F38" s="25"/>
      <c r="J38" s="25"/>
    </row>
    <row r="39" spans="3:13" x14ac:dyDescent="0.2">
      <c r="C39" s="38" t="str">
        <f>IF(AND('Data Tab - MK EPA P3'!$C68&gt;='MK Intermediate'!$C$2,'Data Tab - MK EPA P3'!$C68&lt;=EDATE('MK Intermediate'!$C$2,12),'Data Tab - MK EPA P3'!AA68&lt;&gt;""),'Data Tab - MK EPA P3'!$C68,"")</f>
        <v/>
      </c>
      <c r="F39" s="25"/>
      <c r="J39" s="25"/>
    </row>
    <row r="40" spans="3:13" x14ac:dyDescent="0.2">
      <c r="C40" s="38" t="str">
        <f>IF(AND('Data Tab - MK EPA P3'!$C69&gt;='MK Intermediate'!$C$2,'Data Tab - MK EPA P3'!$C69&lt;=EDATE('MK Intermediate'!$C$2,12),'Data Tab - MK EPA P3'!AA69&lt;&gt;""),'Data Tab - MK EPA P3'!$C69,"")</f>
        <v/>
      </c>
      <c r="F40" s="25"/>
      <c r="J40" s="25"/>
    </row>
    <row r="41" spans="3:13" x14ac:dyDescent="0.2">
      <c r="C41" s="38" t="str">
        <f>IF(AND('Data Tab - MK EPA P3'!$C70&gt;='MK Intermediate'!$C$2,'Data Tab - MK EPA P3'!$C70&lt;=EDATE('MK Intermediate'!$C$2,12),'Data Tab - MK EPA P3'!AA70&lt;&gt;""),'Data Tab - MK EPA P3'!$C70,"")</f>
        <v/>
      </c>
      <c r="F41" s="25"/>
      <c r="J41" s="25"/>
    </row>
    <row r="42" spans="3:13" x14ac:dyDescent="0.2">
      <c r="C42" s="38" t="str">
        <f>IF(AND('Data Tab - MK EPA P3'!$C71&gt;='MK Intermediate'!$C$2,'Data Tab - MK EPA P3'!$C71&lt;=EDATE('MK Intermediate'!$C$2,12),'Data Tab - MK EPA P3'!AA71&lt;&gt;""),'Data Tab - MK EPA P3'!$C71,"")</f>
        <v/>
      </c>
      <c r="F42" s="25"/>
      <c r="J42" s="25"/>
    </row>
    <row r="43" spans="3:13" x14ac:dyDescent="0.2">
      <c r="C43" s="38" t="str">
        <f>IF(AND('Data Tab - MK EPA P3'!$C72&gt;='MK Intermediate'!$C$2,'Data Tab - MK EPA P3'!$C72&lt;=EDATE('MK Intermediate'!$C$2,12),'Data Tab - MK EPA P3'!AA72&lt;&gt;""),'Data Tab - MK EPA P3'!$C72,"")</f>
        <v/>
      </c>
      <c r="F43" s="25"/>
      <c r="J43" s="25"/>
    </row>
    <row r="44" spans="3:13" x14ac:dyDescent="0.2">
      <c r="C44" s="38" t="str">
        <f>IF(AND('Data Tab - MK EPA P3'!$C73&gt;='MK Intermediate'!$C$2,'Data Tab - MK EPA P3'!$C73&lt;=EDATE('MK Intermediate'!$C$2,12),'Data Tab - MK EPA P3'!AA73&lt;&gt;""),'Data Tab - MK EPA P3'!$C73,"")</f>
        <v/>
      </c>
      <c r="F44" s="25"/>
      <c r="J44" s="25"/>
    </row>
    <row r="45" spans="3:13" x14ac:dyDescent="0.2">
      <c r="C45" s="38" t="str">
        <f>IF(AND('Data Tab - MK EPA P3'!$C74&gt;='MK Intermediate'!$C$2,'Data Tab - MK EPA P3'!$C74&lt;=EDATE('MK Intermediate'!$C$2,12),'Data Tab - MK EPA P3'!AA74&lt;&gt;""),'Data Tab - MK EPA P3'!$C74,"")</f>
        <v/>
      </c>
      <c r="F45" s="25"/>
      <c r="J45" s="25"/>
    </row>
    <row r="46" spans="3:13" x14ac:dyDescent="0.2">
      <c r="C46" s="38" t="str">
        <f>IF(AND('Data Tab - MK EPA P3'!$C75&gt;='MK Intermediate'!$C$2,'Data Tab - MK EPA P3'!$C75&lt;=EDATE('MK Intermediate'!$C$2,12),'Data Tab - MK EPA P3'!AA75&lt;&gt;""),'Data Tab - MK EPA P3'!$C75,"")</f>
        <v/>
      </c>
      <c r="F46" s="25"/>
      <c r="J46" s="25"/>
    </row>
    <row r="47" spans="3:13" x14ac:dyDescent="0.2">
      <c r="C47" s="38" t="str">
        <f>IF(AND('Data Tab - MK EPA P3'!$C76&gt;='MK Intermediate'!$C$2,'Data Tab - MK EPA P3'!$C76&lt;=EDATE('MK Intermediate'!$C$2,12),'Data Tab - MK EPA P3'!AA76&lt;&gt;""),'Data Tab - MK EPA P3'!$C76,"")</f>
        <v/>
      </c>
      <c r="F47" s="25"/>
      <c r="J47" s="25"/>
    </row>
    <row r="48" spans="3:13" x14ac:dyDescent="0.2">
      <c r="C48" s="38" t="str">
        <f>IF(AND('Data Tab - MK EPA P3'!$C77&gt;='MK Intermediate'!$C$2,'Data Tab - MK EPA P3'!$C77&lt;=EDATE('MK Intermediate'!$C$2,12),'Data Tab - MK EPA P3'!AA77&lt;&gt;""),'Data Tab - MK EPA P3'!$C77,"")</f>
        <v/>
      </c>
      <c r="F48" s="25"/>
      <c r="J48" s="25"/>
    </row>
    <row r="49" spans="3:10" x14ac:dyDescent="0.2">
      <c r="C49" s="38" t="str">
        <f>IF(AND('Data Tab - MK EPA P3'!$C78&gt;='MK Intermediate'!$C$2,'Data Tab - MK EPA P3'!$C78&lt;=EDATE('MK Intermediate'!$C$2,12),'Data Tab - MK EPA P3'!AA78&lt;&gt;""),'Data Tab - MK EPA P3'!$C78,"")</f>
        <v/>
      </c>
      <c r="F49" s="25"/>
      <c r="J49" s="25"/>
    </row>
    <row r="50" spans="3:10" x14ac:dyDescent="0.2">
      <c r="C50" s="38" t="str">
        <f>IF(AND('Data Tab - MK EPA P3'!$C79&gt;='MK Intermediate'!$C$2,'Data Tab - MK EPA P3'!$C79&lt;=EDATE('MK Intermediate'!$C$2,12),'Data Tab - MK EPA P3'!AA79&lt;&gt;""),'Data Tab - MK EPA P3'!$C79,"")</f>
        <v/>
      </c>
      <c r="F50" s="25"/>
      <c r="J50" s="25"/>
    </row>
    <row r="51" spans="3:10" x14ac:dyDescent="0.2">
      <c r="C51" s="38" t="str">
        <f>IF(AND('Data Tab - MK EPA P3'!$C80&gt;='MK Intermediate'!$C$2,'Data Tab - MK EPA P3'!$C80&lt;=EDATE('MK Intermediate'!$C$2,12),'Data Tab - MK EPA P3'!AA80&lt;&gt;""),'Data Tab - MK EPA P3'!$C80,"")</f>
        <v/>
      </c>
      <c r="F51" s="25"/>
      <c r="J51" s="25"/>
    </row>
    <row r="52" spans="3:10" x14ac:dyDescent="0.2">
      <c r="C52" s="38" t="str">
        <f>IF(AND('Data Tab - MK EPA P3'!$C81&gt;='MK Intermediate'!$C$2,'Data Tab - MK EPA P3'!$C81&lt;=EDATE('MK Intermediate'!$C$2,12),'Data Tab - MK EPA P3'!AA81&lt;&gt;""),'Data Tab - MK EPA P3'!$C81,"")</f>
        <v/>
      </c>
      <c r="F52" s="25"/>
      <c r="J52" s="25"/>
    </row>
    <row r="53" spans="3:10" x14ac:dyDescent="0.2">
      <c r="C53" s="38" t="str">
        <f>IF(AND('Data Tab - MK EPA P3'!$C82&gt;='MK Intermediate'!$C$2,'Data Tab - MK EPA P3'!$C82&lt;=EDATE('MK Intermediate'!$C$2,12),'Data Tab - MK EPA P3'!AA82&lt;&gt;""),'Data Tab - MK EPA P3'!$C82,"")</f>
        <v/>
      </c>
      <c r="F53" s="25"/>
      <c r="J53" s="25"/>
    </row>
    <row r="54" spans="3:10" x14ac:dyDescent="0.2">
      <c r="C54" s="38" t="str">
        <f>IF(AND('Data Tab - MK EPA P3'!$C83&gt;='MK Intermediate'!$C$2,'Data Tab - MK EPA P3'!$C83&lt;=EDATE('MK Intermediate'!$C$2,12),'Data Tab - MK EPA P3'!AA83&lt;&gt;""),'Data Tab - MK EPA P3'!$C83,"")</f>
        <v/>
      </c>
      <c r="F54" s="25"/>
      <c r="J54" s="25"/>
    </row>
    <row r="55" spans="3:10" x14ac:dyDescent="0.2">
      <c r="C55" s="38" t="str">
        <f>IF(AND('Data Tab - MK EPA P3'!$C84&gt;='MK Intermediate'!$C$2,'Data Tab - MK EPA P3'!$C84&lt;=EDATE('MK Intermediate'!$C$2,12),'Data Tab - MK EPA P3'!AA84&lt;&gt;""),'Data Tab - MK EPA P3'!$C84,"")</f>
        <v/>
      </c>
      <c r="F55" s="25"/>
      <c r="J55" s="25"/>
    </row>
    <row r="56" spans="3:10" x14ac:dyDescent="0.2">
      <c r="C56" s="38" t="str">
        <f>IF(AND('Data Tab - MK EPA P3'!$C85&gt;='MK Intermediate'!$C$2,'Data Tab - MK EPA P3'!$C85&lt;=EDATE('MK Intermediate'!$C$2,12),'Data Tab - MK EPA P3'!AA85&lt;&gt;""),'Data Tab - MK EPA P3'!$C85,"")</f>
        <v/>
      </c>
      <c r="F56" s="25"/>
      <c r="J56" s="25"/>
    </row>
    <row r="57" spans="3:10" x14ac:dyDescent="0.2">
      <c r="C57" s="38" t="str">
        <f>IF(AND('Data Tab - MK EPA P3'!$C86&gt;='MK Intermediate'!$C$2,'Data Tab - MK EPA P3'!$C86&lt;=EDATE('MK Intermediate'!$C$2,12),'Data Tab - MK EPA P3'!AA86&lt;&gt;""),'Data Tab - MK EPA P3'!$C86,"")</f>
        <v/>
      </c>
      <c r="F57" s="25"/>
      <c r="J57" s="25"/>
    </row>
    <row r="58" spans="3:10" x14ac:dyDescent="0.2">
      <c r="C58" s="38" t="str">
        <f>IF(AND('Data Tab - MK EPA P3'!$C87&gt;='MK Intermediate'!$C$2,'Data Tab - MK EPA P3'!$C87&lt;=EDATE('MK Intermediate'!$C$2,12),'Data Tab - MK EPA P3'!AA87&lt;&gt;""),'Data Tab - MK EPA P3'!$C87,"")</f>
        <v/>
      </c>
      <c r="F58" s="25"/>
      <c r="J58" s="25"/>
    </row>
    <row r="59" spans="3:10" x14ac:dyDescent="0.2">
      <c r="C59" s="38" t="str">
        <f>IF(AND('Data Tab - MK EPA P3'!$C88&gt;='MK Intermediate'!$C$2,'Data Tab - MK EPA P3'!$C88&lt;=EDATE('MK Intermediate'!$C$2,12),'Data Tab - MK EPA P3'!AA88&lt;&gt;""),'Data Tab - MK EPA P3'!$C88,"")</f>
        <v/>
      </c>
      <c r="F59" s="25"/>
      <c r="J59" s="25"/>
    </row>
    <row r="60" spans="3:10" x14ac:dyDescent="0.2">
      <c r="C60" s="38" t="str">
        <f>IF(AND('Data Tab - MK EPA P3'!$C89&gt;='MK Intermediate'!$C$2,'Data Tab - MK EPA P3'!$C89&lt;=EDATE('MK Intermediate'!$C$2,12),'Data Tab - MK EPA P3'!AA89&lt;&gt;""),'Data Tab - MK EPA P3'!$C89,"")</f>
        <v/>
      </c>
      <c r="F60" s="25"/>
      <c r="J60" s="25"/>
    </row>
    <row r="61" spans="3:10" x14ac:dyDescent="0.2">
      <c r="C61" s="38" t="str">
        <f>IF(AND('Data Tab - MK EPA P3'!$C90&gt;='MK Intermediate'!$C$2,'Data Tab - MK EPA P3'!$C90&lt;=EDATE('MK Intermediate'!$C$2,12),'Data Tab - MK EPA P3'!AA90&lt;&gt;""),'Data Tab - MK EPA P3'!$C90,"")</f>
        <v/>
      </c>
      <c r="F61" s="25"/>
      <c r="J61" s="25"/>
    </row>
    <row r="62" spans="3:10" x14ac:dyDescent="0.2">
      <c r="C62" s="38" t="str">
        <f>IF(AND('Data Tab - MK EPA P3'!$C91&gt;='MK Intermediate'!$C$2,'Data Tab - MK EPA P3'!$C91&lt;=EDATE('MK Intermediate'!$C$2,12),'Data Tab - MK EPA P3'!AA91&lt;&gt;""),'Data Tab - MK EPA P3'!$C91,"")</f>
        <v/>
      </c>
      <c r="F62" s="25"/>
      <c r="J62" s="25"/>
    </row>
    <row r="63" spans="3:10" x14ac:dyDescent="0.2">
      <c r="C63" s="38" t="str">
        <f>IF(AND('Data Tab - MK EPA P3'!$C92&gt;='MK Intermediate'!$C$2,'Data Tab - MK EPA P3'!$C92&lt;=EDATE('MK Intermediate'!$C$2,12),'Data Tab - MK EPA P3'!AA92&lt;&gt;""),'Data Tab - MK EPA P3'!$C92,"")</f>
        <v/>
      </c>
      <c r="F63" s="25"/>
      <c r="J63" s="25"/>
    </row>
    <row r="64" spans="3:10" x14ac:dyDescent="0.2">
      <c r="C64" s="38" t="str">
        <f>IF(AND('Data Tab - MK EPA P3'!$C93&gt;='MK Intermediate'!$C$2,'Data Tab - MK EPA P3'!$C93&lt;=EDATE('MK Intermediate'!$C$2,12),'Data Tab - MK EPA P3'!AA93&lt;&gt;""),'Data Tab - MK EPA P3'!$C93,"")</f>
        <v/>
      </c>
      <c r="F64" s="25"/>
      <c r="J64" s="25"/>
    </row>
    <row r="65" spans="3:10" x14ac:dyDescent="0.2">
      <c r="C65" s="38" t="str">
        <f>IF(AND('Data Tab - MK EPA P3'!$C94&gt;='MK Intermediate'!$C$2,'Data Tab - MK EPA P3'!$C94&lt;=EDATE('MK Intermediate'!$C$2,12),'Data Tab - MK EPA P3'!AA94&lt;&gt;""),'Data Tab - MK EPA P3'!$C94,"")</f>
        <v/>
      </c>
      <c r="F65" s="25"/>
      <c r="J65" s="25"/>
    </row>
    <row r="66" spans="3:10" x14ac:dyDescent="0.2">
      <c r="C66" s="38" t="str">
        <f>IF(AND('Data Tab - MK EPA P3'!$C95&gt;='MK Intermediate'!$C$2,'Data Tab - MK EPA P3'!$C95&lt;=EDATE('MK Intermediate'!$C$2,12),'Data Tab - MK EPA P3'!AA95&lt;&gt;""),'Data Tab - MK EPA P3'!$C95,"")</f>
        <v/>
      </c>
      <c r="F66" s="25"/>
      <c r="J66" s="25"/>
    </row>
    <row r="67" spans="3:10" x14ac:dyDescent="0.2">
      <c r="C67" s="38" t="str">
        <f>IF(AND('Data Tab - MK EPA P3'!$C96&gt;='MK Intermediate'!$C$2,'Data Tab - MK EPA P3'!$C96&lt;=EDATE('MK Intermediate'!$C$2,12),'Data Tab - MK EPA P3'!AA96&lt;&gt;""),'Data Tab - MK EPA P3'!$C96,"")</f>
        <v/>
      </c>
      <c r="F67" s="25"/>
      <c r="J67" s="25"/>
    </row>
    <row r="68" spans="3:10" x14ac:dyDescent="0.2">
      <c r="C68" s="38" t="str">
        <f>IF(AND('Data Tab - MK EPA P3'!$C97&gt;='MK Intermediate'!$C$2,'Data Tab - MK EPA P3'!$C97&lt;=EDATE('MK Intermediate'!$C$2,12),'Data Tab - MK EPA P3'!AA97&lt;&gt;""),'Data Tab - MK EPA P3'!$C97,"")</f>
        <v/>
      </c>
      <c r="F68" s="25"/>
      <c r="J68" s="25"/>
    </row>
    <row r="69" spans="3:10" x14ac:dyDescent="0.2">
      <c r="C69" s="38" t="str">
        <f>IF(AND('Data Tab - MK EPA P3'!$C98&gt;='MK Intermediate'!$C$2,'Data Tab - MK EPA P3'!$C98&lt;=EDATE('MK Intermediate'!$C$2,12),'Data Tab - MK EPA P3'!AA98&lt;&gt;""),'Data Tab - MK EPA P3'!$C98,"")</f>
        <v/>
      </c>
      <c r="F69" s="25"/>
      <c r="J69" s="25"/>
    </row>
    <row r="70" spans="3:10" x14ac:dyDescent="0.2">
      <c r="C70" s="38" t="str">
        <f>IF(AND('Data Tab - MK EPA P3'!$C99&gt;='MK Intermediate'!$C$2,'Data Tab - MK EPA P3'!$C99&lt;=EDATE('MK Intermediate'!$C$2,12),'Data Tab - MK EPA P3'!AA99&lt;&gt;""),'Data Tab - MK EPA P3'!$C99,"")</f>
        <v/>
      </c>
      <c r="F70" s="25"/>
      <c r="J70" s="25"/>
    </row>
    <row r="71" spans="3:10" x14ac:dyDescent="0.2">
      <c r="C71" s="38" t="str">
        <f>IF(AND('Data Tab - MK EPA P3'!$C100&gt;='MK Intermediate'!$C$2,'Data Tab - MK EPA P3'!$C100&lt;=EDATE('MK Intermediate'!$C$2,12),'Data Tab - MK EPA P3'!AA100&lt;&gt;""),'Data Tab - MK EPA P3'!$C100,"")</f>
        <v/>
      </c>
      <c r="F71" s="25"/>
      <c r="J71" s="25"/>
    </row>
    <row r="72" spans="3:10" x14ac:dyDescent="0.2">
      <c r="C72" s="38" t="str">
        <f>IF(AND('Data Tab - MK EPA P3'!$C101&gt;='MK Intermediate'!$C$2,'Data Tab - MK EPA P3'!$C101&lt;=EDATE('MK Intermediate'!$C$2,12),'Data Tab - MK EPA P3'!AA101&lt;&gt;""),'Data Tab - MK EPA P3'!$C101,"")</f>
        <v/>
      </c>
      <c r="F72" s="25"/>
      <c r="J72" s="25"/>
    </row>
    <row r="73" spans="3:10" x14ac:dyDescent="0.2">
      <c r="C73" s="38" t="str">
        <f>IF(AND('Data Tab - MK EPA P3'!$C102&gt;='MK Intermediate'!$C$2,'Data Tab - MK EPA P3'!$C102&lt;=EDATE('MK Intermediate'!$C$2,12),'Data Tab - MK EPA P3'!AA102&lt;&gt;""),'Data Tab - MK EPA P3'!$C102,"")</f>
        <v/>
      </c>
      <c r="F73" s="25"/>
      <c r="J73" s="25"/>
    </row>
    <row r="74" spans="3:10" x14ac:dyDescent="0.2">
      <c r="C74" s="38" t="str">
        <f>IF(AND('Data Tab - MK EPA P3'!$C103&gt;='MK Intermediate'!$C$2,'Data Tab - MK EPA P3'!$C103&lt;=EDATE('MK Intermediate'!$C$2,12),'Data Tab - MK EPA P3'!AA103&lt;&gt;""),'Data Tab - MK EPA P3'!$C103,"")</f>
        <v/>
      </c>
      <c r="F74" s="25"/>
      <c r="J74" s="25"/>
    </row>
    <row r="75" spans="3:10" x14ac:dyDescent="0.2">
      <c r="C75" s="38" t="str">
        <f>IF(AND('Data Tab - MK EPA P3'!$C104&gt;='MK Intermediate'!$C$2,'Data Tab - MK EPA P3'!$C104&lt;=EDATE('MK Intermediate'!$C$2,12),'Data Tab - MK EPA P3'!AA104&lt;&gt;""),'Data Tab - MK EPA P3'!$C104,"")</f>
        <v/>
      </c>
      <c r="F75" s="25"/>
      <c r="J75" s="25"/>
    </row>
    <row r="76" spans="3:10" x14ac:dyDescent="0.2">
      <c r="C76" s="38" t="str">
        <f>IF(AND('Data Tab - MK EPA P3'!$C105&gt;='MK Intermediate'!$C$2,'Data Tab - MK EPA P3'!$C105&lt;=EDATE('MK Intermediate'!$C$2,12),'Data Tab - MK EPA P3'!AA105&lt;&gt;""),'Data Tab - MK EPA P3'!$C105,"")</f>
        <v/>
      </c>
      <c r="F76" s="25"/>
      <c r="J76" s="25"/>
    </row>
    <row r="77" spans="3:10" x14ac:dyDescent="0.2">
      <c r="C77" s="38" t="str">
        <f>IF(AND('Data Tab - MK EPA P3'!$C106&gt;='MK Intermediate'!$C$2,'Data Tab - MK EPA P3'!$C106&lt;=EDATE('MK Intermediate'!$C$2,12),'Data Tab - MK EPA P3'!AA106&lt;&gt;""),'Data Tab - MK EPA P3'!$C106,"")</f>
        <v/>
      </c>
      <c r="F77" s="25"/>
      <c r="J77" s="25"/>
    </row>
    <row r="78" spans="3:10" x14ac:dyDescent="0.2">
      <c r="C78" s="38" t="str">
        <f>IF(AND('Data Tab - MK EPA P3'!$C107&gt;='MK Intermediate'!$C$2,'Data Tab - MK EPA P3'!$C107&lt;=EDATE('MK Intermediate'!$C$2,12),'Data Tab - MK EPA P3'!AA107&lt;&gt;""),'Data Tab - MK EPA P3'!$C107,"")</f>
        <v/>
      </c>
      <c r="F78" s="25"/>
      <c r="J78" s="25"/>
    </row>
    <row r="79" spans="3:10" x14ac:dyDescent="0.2">
      <c r="C79" s="38" t="str">
        <f>IF(AND('Data Tab - MK EPA P3'!$C108&gt;='MK Intermediate'!$C$2,'Data Tab - MK EPA P3'!$C108&lt;=EDATE('MK Intermediate'!$C$2,12),'Data Tab - MK EPA P3'!AA108&lt;&gt;""),'Data Tab - MK EPA P3'!$C108,"")</f>
        <v/>
      </c>
      <c r="F79" s="25"/>
      <c r="J79" s="25"/>
    </row>
    <row r="80" spans="3:10" x14ac:dyDescent="0.2">
      <c r="C80" s="38" t="str">
        <f>IF(AND('Data Tab - MK EPA P3'!$C109&gt;='MK Intermediate'!$C$2,'Data Tab - MK EPA P3'!$C109&lt;=EDATE('MK Intermediate'!$C$2,12),'Data Tab - MK EPA P3'!AA109&lt;&gt;""),'Data Tab - MK EPA P3'!$C109,"")</f>
        <v/>
      </c>
      <c r="F80" s="25"/>
      <c r="J80" s="25"/>
    </row>
    <row r="81" spans="3:10" x14ac:dyDescent="0.2">
      <c r="C81" s="38" t="str">
        <f>IF(AND('Data Tab - MK EPA P3'!$C110&gt;='MK Intermediate'!$C$2,'Data Tab - MK EPA P3'!$C110&lt;=EDATE('MK Intermediate'!$C$2,12),'Data Tab - MK EPA P3'!AA110&lt;&gt;""),'Data Tab - MK EPA P3'!$C110,"")</f>
        <v/>
      </c>
      <c r="F81" s="25"/>
      <c r="J81" s="25"/>
    </row>
    <row r="82" spans="3:10" x14ac:dyDescent="0.2">
      <c r="C82" s="38" t="str">
        <f>IF(AND('Data Tab - MK EPA P3'!$C111&gt;='MK Intermediate'!$C$2,'Data Tab - MK EPA P3'!$C111&lt;=EDATE('MK Intermediate'!$C$2,12),'Data Tab - MK EPA P3'!AA111&lt;&gt;""),'Data Tab - MK EPA P3'!$C111,"")</f>
        <v/>
      </c>
      <c r="F82" s="25"/>
      <c r="J82" s="25"/>
    </row>
    <row r="83" spans="3:10" x14ac:dyDescent="0.2">
      <c r="C83" s="38" t="str">
        <f>IF(AND('Data Tab - MK EPA P3'!$C112&gt;='MK Intermediate'!$C$2,'Data Tab - MK EPA P3'!$C112&lt;=EDATE('MK Intermediate'!$C$2,12),'Data Tab - MK EPA P3'!AA112&lt;&gt;""),'Data Tab - MK EPA P3'!$C112,"")</f>
        <v/>
      </c>
      <c r="F83" s="25"/>
      <c r="J83" s="25"/>
    </row>
    <row r="84" spans="3:10" x14ac:dyDescent="0.2">
      <c r="C84" s="38" t="str">
        <f>IF(AND('Data Tab - MK EPA P3'!$C113&gt;='MK Intermediate'!$C$2,'Data Tab - MK EPA P3'!$C113&lt;=EDATE('MK Intermediate'!$C$2,12),'Data Tab - MK EPA P3'!AA113&lt;&gt;""),'Data Tab - MK EPA P3'!$C113,"")</f>
        <v/>
      </c>
      <c r="F84" s="25"/>
      <c r="J84" s="25"/>
    </row>
    <row r="85" spans="3:10" x14ac:dyDescent="0.2">
      <c r="C85" s="38" t="str">
        <f>IF(AND('Data Tab - MK EPA P3'!$C114&gt;='MK Intermediate'!$C$2,'Data Tab - MK EPA P3'!$C114&lt;=EDATE('MK Intermediate'!$C$2,12),'Data Tab - MK EPA P3'!AA114&lt;&gt;""),'Data Tab - MK EPA P3'!$C114,"")</f>
        <v/>
      </c>
      <c r="F85" s="25"/>
      <c r="J85" s="25"/>
    </row>
    <row r="86" spans="3:10" x14ac:dyDescent="0.2">
      <c r="C86" s="38" t="str">
        <f>IF(AND('Data Tab - MK EPA P3'!$C115&gt;='MK Intermediate'!$C$2,'Data Tab - MK EPA P3'!$C115&lt;=EDATE('MK Intermediate'!$C$2,12),'Data Tab - MK EPA P3'!AA115&lt;&gt;""),'Data Tab - MK EPA P3'!$C115,"")</f>
        <v/>
      </c>
      <c r="F86" s="25"/>
      <c r="J86" s="25"/>
    </row>
    <row r="87" spans="3:10" x14ac:dyDescent="0.2">
      <c r="C87" s="38" t="str">
        <f>IF(AND('Data Tab - MK EPA P3'!$C116&gt;='MK Intermediate'!$C$2,'Data Tab - MK EPA P3'!$C116&lt;=EDATE('MK Intermediate'!$C$2,12),'Data Tab - MK EPA P3'!AA116&lt;&gt;""),'Data Tab - MK EPA P3'!$C116,"")</f>
        <v/>
      </c>
      <c r="F87" s="25"/>
      <c r="J87" s="25"/>
    </row>
    <row r="88" spans="3:10" x14ac:dyDescent="0.2">
      <c r="C88" s="38" t="str">
        <f>IF(AND('Data Tab - MK EPA P3'!$C117&gt;='MK Intermediate'!$C$2,'Data Tab - MK EPA P3'!$C117&lt;=EDATE('MK Intermediate'!$C$2,12),'Data Tab - MK EPA P3'!AA117&lt;&gt;""),'Data Tab - MK EPA P3'!$C117,"")</f>
        <v/>
      </c>
      <c r="F88" s="25"/>
      <c r="J88" s="25"/>
    </row>
    <row r="89" spans="3:10" x14ac:dyDescent="0.2">
      <c r="C89" s="38" t="str">
        <f>IF(AND('Data Tab - MK EPA P3'!$C118&gt;='MK Intermediate'!$C$2,'Data Tab - MK EPA P3'!$C118&lt;=EDATE('MK Intermediate'!$C$2,12),'Data Tab - MK EPA P3'!AA118&lt;&gt;""),'Data Tab - MK EPA P3'!$C118,"")</f>
        <v/>
      </c>
      <c r="F89" s="25"/>
      <c r="J89" s="25"/>
    </row>
    <row r="90" spans="3:10" x14ac:dyDescent="0.2">
      <c r="C90" s="38" t="str">
        <f>IF(AND('Data Tab - MK EPA P3'!$C119&gt;='MK Intermediate'!$C$2,'Data Tab - MK EPA P3'!$C119&lt;=EDATE('MK Intermediate'!$C$2,12),'Data Tab - MK EPA P3'!AA119&lt;&gt;""),'Data Tab - MK EPA P3'!$C119,"")</f>
        <v/>
      </c>
      <c r="F90" s="25"/>
      <c r="J90" s="25"/>
    </row>
    <row r="91" spans="3:10" x14ac:dyDescent="0.2">
      <c r="C91" s="38" t="str">
        <f>IF(AND('Data Tab - MK EPA P3'!$C120&gt;='MK Intermediate'!$C$2,'Data Tab - MK EPA P3'!$C120&lt;=EDATE('MK Intermediate'!$C$2,12),'Data Tab - MK EPA P3'!AA120&lt;&gt;""),'Data Tab - MK EPA P3'!$C120,"")</f>
        <v/>
      </c>
      <c r="F91" s="25"/>
      <c r="J91" s="25"/>
    </row>
    <row r="92" spans="3:10" x14ac:dyDescent="0.2">
      <c r="C92" s="38" t="str">
        <f>IF(AND('Data Tab - MK EPA P3'!$C121&gt;='MK Intermediate'!$C$2,'Data Tab - MK EPA P3'!$C121&lt;=EDATE('MK Intermediate'!$C$2,12),'Data Tab - MK EPA P3'!AA121&lt;&gt;""),'Data Tab - MK EPA P3'!$C121,"")</f>
        <v/>
      </c>
      <c r="F92" s="25"/>
      <c r="J92" s="25"/>
    </row>
    <row r="93" spans="3:10" x14ac:dyDescent="0.2">
      <c r="C93" s="38" t="str">
        <f>IF(AND('Data Tab - MK EPA P3'!$C122&gt;='MK Intermediate'!$C$2,'Data Tab - MK EPA P3'!$C122&lt;=EDATE('MK Intermediate'!$C$2,12),'Data Tab - MK EPA P3'!AA122&lt;&gt;""),'Data Tab - MK EPA P3'!$C122,"")</f>
        <v/>
      </c>
      <c r="F93" s="25"/>
      <c r="J93" s="25"/>
    </row>
    <row r="94" spans="3:10" x14ac:dyDescent="0.2">
      <c r="C94" s="38" t="str">
        <f>IF(AND('Data Tab - MK EPA P3'!$C123&gt;='MK Intermediate'!$C$2,'Data Tab - MK EPA P3'!$C123&lt;=EDATE('MK Intermediate'!$C$2,12),'Data Tab - MK EPA P3'!AA123&lt;&gt;""),'Data Tab - MK EPA P3'!$C123,"")</f>
        <v/>
      </c>
      <c r="F94" s="25"/>
      <c r="J94" s="25"/>
    </row>
    <row r="95" spans="3:10" x14ac:dyDescent="0.2">
      <c r="C95" s="38" t="str">
        <f>IF(AND('Data Tab - MK EPA P3'!$C124&gt;='MK Intermediate'!$C$2,'Data Tab - MK EPA P3'!$C124&lt;=EDATE('MK Intermediate'!$C$2,12),'Data Tab - MK EPA P3'!AA124&lt;&gt;""),'Data Tab - MK EPA P3'!$C124,"")</f>
        <v/>
      </c>
      <c r="F95" s="25"/>
      <c r="J95" s="25"/>
    </row>
    <row r="96" spans="3:10" x14ac:dyDescent="0.2">
      <c r="C96" s="38" t="str">
        <f>IF(AND('Data Tab - MK EPA P3'!$C125&gt;='MK Intermediate'!$C$2,'Data Tab - MK EPA P3'!$C125&lt;=EDATE('MK Intermediate'!$C$2,12),'Data Tab - MK EPA P3'!AA125&lt;&gt;""),'Data Tab - MK EPA P3'!$C125,"")</f>
        <v/>
      </c>
      <c r="F96" s="25"/>
      <c r="J96" s="25"/>
    </row>
    <row r="97" spans="3:10" x14ac:dyDescent="0.2">
      <c r="C97" s="38" t="str">
        <f>IF(AND('Data Tab - MK EPA P3'!$C126&gt;='MK Intermediate'!$C$2,'Data Tab - MK EPA P3'!$C126&lt;=EDATE('MK Intermediate'!$C$2,12),'Data Tab - MK EPA P3'!AA126&lt;&gt;""),'Data Tab - MK EPA P3'!$C126,"")</f>
        <v/>
      </c>
      <c r="F97" s="25"/>
      <c r="J97" s="25"/>
    </row>
    <row r="98" spans="3:10" x14ac:dyDescent="0.2">
      <c r="C98" s="38" t="str">
        <f>IF(AND('Data Tab - MK EPA P3'!$C127&gt;='MK Intermediate'!$C$2,'Data Tab - MK EPA P3'!$C127&lt;=EDATE('MK Intermediate'!$C$2,12),'Data Tab - MK EPA P3'!AA127&lt;&gt;""),'Data Tab - MK EPA P3'!$C127,"")</f>
        <v/>
      </c>
      <c r="F98" s="25"/>
      <c r="J98" s="25"/>
    </row>
    <row r="99" spans="3:10" x14ac:dyDescent="0.2">
      <c r="C99" s="38" t="str">
        <f>IF(AND('Data Tab - MK EPA P3'!$C128&gt;='MK Intermediate'!$C$2,'Data Tab - MK EPA P3'!$C128&lt;=EDATE('MK Intermediate'!$C$2,12),'Data Tab - MK EPA P3'!AA128&lt;&gt;""),'Data Tab - MK EPA P3'!$C128,"")</f>
        <v/>
      </c>
      <c r="F99" s="25"/>
      <c r="J99" s="25"/>
    </row>
    <row r="100" spans="3:10" x14ac:dyDescent="0.2">
      <c r="C100" s="38" t="str">
        <f>IF(AND('Data Tab - MK EPA P3'!$C129&gt;='MK Intermediate'!$C$2,'Data Tab - MK EPA P3'!$C129&lt;=EDATE('MK Intermediate'!$C$2,12),'Data Tab - MK EPA P3'!AA129&lt;&gt;""),'Data Tab - MK EPA P3'!$C129,"")</f>
        <v/>
      </c>
      <c r="F100" s="25"/>
      <c r="J100" s="25"/>
    </row>
    <row r="101" spans="3:10" x14ac:dyDescent="0.2">
      <c r="C101" s="38" t="str">
        <f>IF(AND('Data Tab - MK EPA P3'!$C130&gt;='MK Intermediate'!$C$2,'Data Tab - MK EPA P3'!$C130&lt;=EDATE('MK Intermediate'!$C$2,12),'Data Tab - MK EPA P3'!AA130&lt;&gt;""),'Data Tab - MK EPA P3'!$C130,"")</f>
        <v/>
      </c>
      <c r="F101" s="25"/>
      <c r="J101" s="25"/>
    </row>
    <row r="102" spans="3:10" x14ac:dyDescent="0.2">
      <c r="C102" s="38" t="str">
        <f>IF(AND('Data Tab - MK EPA P3'!$C131&gt;='MK Intermediate'!$C$2,'Data Tab - MK EPA P3'!$C131&lt;=EDATE('MK Intermediate'!$C$2,12),'Data Tab - MK EPA P3'!AA131&lt;&gt;""),'Data Tab - MK EPA P3'!$C131,"")</f>
        <v/>
      </c>
      <c r="F102" s="25"/>
      <c r="J102" s="25"/>
    </row>
    <row r="103" spans="3:10" x14ac:dyDescent="0.2">
      <c r="C103" s="38" t="str">
        <f>IF(AND('Data Tab - MK EPA P3'!$C132&gt;='MK Intermediate'!$C$2,'Data Tab - MK EPA P3'!$C132&lt;=EDATE('MK Intermediate'!$C$2,12),'Data Tab - MK EPA P3'!AA132&lt;&gt;""),'Data Tab - MK EPA P3'!$C132,"")</f>
        <v/>
      </c>
      <c r="F103" s="25"/>
      <c r="J103" s="25"/>
    </row>
  </sheetData>
  <mergeCells count="1">
    <mergeCell ref="C5:M5"/>
  </mergeCells>
  <pageMargins left="0.7" right="0.7" top="1.33858267716535" bottom="0.74803149606299202" header="0.511811023622047" footer="0.31496062992126"/>
  <pageSetup orientation="portrait" r:id="rId1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496C-27F1-4719-97DE-C9D7C0B06031}">
  <dimension ref="B1:AO63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5" width="18.140625" style="279" customWidth="1"/>
    <col min="6" max="6" width="22.85546875" customWidth="1"/>
    <col min="7" max="16" width="0" hidden="1" customWidth="1"/>
    <col min="17" max="17" width="26.7109375" customWidth="1"/>
    <col min="18" max="23" width="27.7109375" customWidth="1"/>
    <col min="24" max="24" width="31.42578125" customWidth="1"/>
    <col min="25" max="25" width="35.42578125" customWidth="1"/>
    <col min="26" max="26" width="27.7109375" customWidth="1"/>
    <col min="27" max="27" width="29.7109375" customWidth="1"/>
    <col min="28" max="28" width="27.7109375" customWidth="1"/>
    <col min="29" max="29" width="38.28515625" customWidth="1"/>
    <col min="30" max="41" width="27.7109375" customWidth="1"/>
  </cols>
  <sheetData>
    <row r="1" spans="2:41" ht="12.75" customHeight="1" x14ac:dyDescent="0.2"/>
    <row r="2" spans="2:41" ht="12.75" customHeight="1" x14ac:dyDescent="0.2">
      <c r="B2" s="19" t="s">
        <v>492</v>
      </c>
    </row>
    <row r="3" spans="2:41" ht="12.75" customHeight="1" x14ac:dyDescent="0.2">
      <c r="B3" s="19" t="s">
        <v>289</v>
      </c>
      <c r="C3" s="279" t="s">
        <v>79</v>
      </c>
    </row>
    <row r="4" spans="2:41" ht="12.75" customHeight="1" x14ac:dyDescent="0.2">
      <c r="B4" s="19" t="s">
        <v>366</v>
      </c>
      <c r="C4" s="279" t="s">
        <v>171</v>
      </c>
    </row>
    <row r="5" spans="2:41" hidden="1" x14ac:dyDescent="0.2"/>
    <row r="6" spans="2:41" hidden="1" x14ac:dyDescent="0.2"/>
    <row r="7" spans="2:41" hidden="1" x14ac:dyDescent="0.2"/>
    <row r="8" spans="2:41" hidden="1" x14ac:dyDescent="0.2"/>
    <row r="9" spans="2:41" x14ac:dyDescent="0.2">
      <c r="Q9" s="20" t="s">
        <v>289</v>
      </c>
      <c r="R9" t="s">
        <v>79</v>
      </c>
      <c r="S9" t="s">
        <v>79</v>
      </c>
      <c r="T9" t="s">
        <v>79</v>
      </c>
      <c r="U9" t="s">
        <v>79</v>
      </c>
      <c r="V9" t="s">
        <v>79</v>
      </c>
      <c r="W9" t="s">
        <v>79</v>
      </c>
      <c r="X9" t="s">
        <v>79</v>
      </c>
      <c r="Y9" t="s">
        <v>79</v>
      </c>
      <c r="Z9" t="s">
        <v>79</v>
      </c>
      <c r="AA9" t="s">
        <v>79</v>
      </c>
      <c r="AB9" t="s">
        <v>79</v>
      </c>
      <c r="AC9" t="s">
        <v>79</v>
      </c>
      <c r="AD9" t="s">
        <v>79</v>
      </c>
      <c r="AE9" t="s">
        <v>79</v>
      </c>
      <c r="AF9" t="s">
        <v>79</v>
      </c>
      <c r="AG9" t="s">
        <v>79</v>
      </c>
      <c r="AH9" t="s">
        <v>79</v>
      </c>
      <c r="AI9" t="s">
        <v>79</v>
      </c>
      <c r="AJ9" t="s">
        <v>79</v>
      </c>
      <c r="AK9" t="s">
        <v>79</v>
      </c>
      <c r="AL9" t="s">
        <v>79</v>
      </c>
      <c r="AM9" t="s">
        <v>79</v>
      </c>
      <c r="AN9" t="s">
        <v>79</v>
      </c>
      <c r="AO9" t="s">
        <v>79</v>
      </c>
    </row>
    <row r="10" spans="2:41" x14ac:dyDescent="0.2">
      <c r="B10" s="21"/>
      <c r="C10" s="279" t="s">
        <v>211</v>
      </c>
      <c r="Q10" s="20" t="s">
        <v>322</v>
      </c>
      <c r="R10" t="s">
        <v>242</v>
      </c>
      <c r="S10" t="s">
        <v>242</v>
      </c>
      <c r="T10" t="s">
        <v>242</v>
      </c>
      <c r="U10" t="s">
        <v>242</v>
      </c>
      <c r="V10" t="s">
        <v>242</v>
      </c>
      <c r="W10" t="s">
        <v>242</v>
      </c>
      <c r="X10" t="s">
        <v>242</v>
      </c>
      <c r="Y10" t="s">
        <v>242</v>
      </c>
      <c r="Z10" t="s">
        <v>370</v>
      </c>
      <c r="AA10" t="s">
        <v>370</v>
      </c>
      <c r="AB10" t="s">
        <v>370</v>
      </c>
      <c r="AC10" t="s">
        <v>370</v>
      </c>
      <c r="AD10" t="s">
        <v>370</v>
      </c>
      <c r="AE10" t="s">
        <v>370</v>
      </c>
      <c r="AF10" t="s">
        <v>370</v>
      </c>
      <c r="AG10" t="s">
        <v>370</v>
      </c>
      <c r="AH10" t="s">
        <v>370</v>
      </c>
      <c r="AI10" t="s">
        <v>370</v>
      </c>
      <c r="AJ10" t="s">
        <v>370</v>
      </c>
      <c r="AK10" t="s">
        <v>370</v>
      </c>
      <c r="AL10" t="s">
        <v>370</v>
      </c>
      <c r="AM10" t="s">
        <v>370</v>
      </c>
      <c r="AN10" t="s">
        <v>370</v>
      </c>
      <c r="AO10" t="s">
        <v>370</v>
      </c>
    </row>
    <row r="11" spans="2:41" x14ac:dyDescent="0.2">
      <c r="B11" s="22"/>
      <c r="C11" s="279" t="s">
        <v>305</v>
      </c>
      <c r="Q11" s="20" t="s">
        <v>42</v>
      </c>
      <c r="R11" t="s">
        <v>274</v>
      </c>
      <c r="S11" t="s">
        <v>21</v>
      </c>
      <c r="T11" t="s">
        <v>493</v>
      </c>
      <c r="U11" t="s">
        <v>290</v>
      </c>
      <c r="V11" t="s">
        <v>16</v>
      </c>
      <c r="W11" t="s">
        <v>105</v>
      </c>
      <c r="X11" t="s">
        <v>18</v>
      </c>
      <c r="Y11" t="s">
        <v>53</v>
      </c>
      <c r="Z11" t="s">
        <v>159</v>
      </c>
      <c r="AA11" t="s">
        <v>48</v>
      </c>
      <c r="AB11" t="s">
        <v>418</v>
      </c>
      <c r="AC11" t="s">
        <v>209</v>
      </c>
      <c r="AD11" t="s">
        <v>296</v>
      </c>
      <c r="AE11" t="s">
        <v>194</v>
      </c>
      <c r="AF11" t="s">
        <v>297</v>
      </c>
      <c r="AG11" t="s">
        <v>259</v>
      </c>
      <c r="AH11" t="s">
        <v>107</v>
      </c>
      <c r="AI11" t="s">
        <v>318</v>
      </c>
      <c r="AJ11" t="s">
        <v>342</v>
      </c>
      <c r="AK11" t="s">
        <v>300</v>
      </c>
      <c r="AL11" t="s">
        <v>64</v>
      </c>
      <c r="AM11" t="s">
        <v>39</v>
      </c>
      <c r="AN11" t="s">
        <v>417</v>
      </c>
      <c r="AO11" t="s">
        <v>499</v>
      </c>
    </row>
    <row r="12" spans="2:41" x14ac:dyDescent="0.2">
      <c r="B12" s="23"/>
      <c r="C12" s="279" t="s">
        <v>336</v>
      </c>
      <c r="Q12" s="20" t="s">
        <v>265</v>
      </c>
    </row>
    <row r="13" spans="2:41" x14ac:dyDescent="0.2">
      <c r="Q13" s="20" t="s">
        <v>455</v>
      </c>
      <c r="Z13" t="s">
        <v>22</v>
      </c>
      <c r="AA13" t="s">
        <v>22</v>
      </c>
      <c r="AB13" t="s">
        <v>483</v>
      </c>
      <c r="AC13" t="s">
        <v>176</v>
      </c>
      <c r="AD13" t="s">
        <v>22</v>
      </c>
      <c r="AE13" t="s">
        <v>22</v>
      </c>
      <c r="AF13" t="s">
        <v>22</v>
      </c>
      <c r="AG13" t="s">
        <v>22</v>
      </c>
      <c r="AH13" t="s">
        <v>456</v>
      </c>
      <c r="AI13" t="s">
        <v>22</v>
      </c>
      <c r="AJ13" t="s">
        <v>22</v>
      </c>
      <c r="AK13" t="s">
        <v>22</v>
      </c>
      <c r="AL13" t="s">
        <v>22</v>
      </c>
      <c r="AM13" t="s">
        <v>277</v>
      </c>
    </row>
    <row r="14" spans="2:41" x14ac:dyDescent="0.2">
      <c r="B14" s="19" t="s">
        <v>158</v>
      </c>
      <c r="C14" s="279" t="s">
        <v>387</v>
      </c>
      <c r="Q14" s="20" t="s">
        <v>349</v>
      </c>
    </row>
    <row r="15" spans="2:41" x14ac:dyDescent="0.2">
      <c r="Q15" s="20" t="s">
        <v>183</v>
      </c>
      <c r="Z15">
        <v>2</v>
      </c>
      <c r="AA15">
        <v>10</v>
      </c>
      <c r="AC15">
        <v>200</v>
      </c>
      <c r="AF15">
        <v>5</v>
      </c>
      <c r="AJ15">
        <v>10</v>
      </c>
      <c r="AK15">
        <v>0.5</v>
      </c>
      <c r="AL15">
        <v>20</v>
      </c>
    </row>
    <row r="16" spans="2:41" x14ac:dyDescent="0.2">
      <c r="Q16" s="20" t="s">
        <v>124</v>
      </c>
      <c r="AH16">
        <v>6.5</v>
      </c>
    </row>
    <row r="17" spans="17:41" x14ac:dyDescent="0.2">
      <c r="Q17" s="20" t="s">
        <v>243</v>
      </c>
      <c r="Z17">
        <v>5</v>
      </c>
      <c r="AA17">
        <v>20</v>
      </c>
      <c r="AC17">
        <v>600</v>
      </c>
      <c r="AF17">
        <v>10</v>
      </c>
      <c r="AH17">
        <v>8.5</v>
      </c>
      <c r="AJ17">
        <v>20</v>
      </c>
      <c r="AK17">
        <v>1</v>
      </c>
      <c r="AL17">
        <v>30</v>
      </c>
    </row>
    <row r="18" spans="17:41" x14ac:dyDescent="0.2">
      <c r="Q18" s="20" t="s">
        <v>61</v>
      </c>
    </row>
    <row r="19" spans="17:41" x14ac:dyDescent="0.2">
      <c r="Q19" s="20" t="s">
        <v>174</v>
      </c>
      <c r="Z19">
        <v>2</v>
      </c>
      <c r="AA19">
        <v>10</v>
      </c>
      <c r="AC19">
        <v>200</v>
      </c>
      <c r="AF19">
        <v>5</v>
      </c>
      <c r="AJ19">
        <v>10</v>
      </c>
      <c r="AK19">
        <v>0.5</v>
      </c>
      <c r="AL19">
        <v>20</v>
      </c>
    </row>
    <row r="20" spans="17:41" x14ac:dyDescent="0.2">
      <c r="Q20" s="20" t="s">
        <v>488</v>
      </c>
    </row>
    <row r="21" spans="17:41" x14ac:dyDescent="0.2">
      <c r="Q21" s="20" t="s">
        <v>208</v>
      </c>
    </row>
    <row r="22" spans="17:41" x14ac:dyDescent="0.2">
      <c r="Q22" s="20" t="s">
        <v>316</v>
      </c>
    </row>
    <row r="23" spans="17:41" x14ac:dyDescent="0.2">
      <c r="Q23" s="20" t="s">
        <v>103</v>
      </c>
    </row>
    <row r="24" spans="17:41" x14ac:dyDescent="0.2">
      <c r="Q24" s="20" t="s">
        <v>187</v>
      </c>
      <c r="Z24">
        <v>26</v>
      </c>
      <c r="AA24">
        <v>26</v>
      </c>
      <c r="AC24">
        <v>26</v>
      </c>
      <c r="AF24">
        <v>26</v>
      </c>
      <c r="AH24">
        <v>26</v>
      </c>
      <c r="AJ24">
        <v>26</v>
      </c>
      <c r="AK24">
        <v>26</v>
      </c>
      <c r="AL24">
        <v>26</v>
      </c>
    </row>
    <row r="25" spans="17:41" x14ac:dyDescent="0.2">
      <c r="Q25" s="20" t="s">
        <v>315</v>
      </c>
    </row>
    <row r="26" spans="17:41" x14ac:dyDescent="0.2">
      <c r="Q26" s="20" t="s">
        <v>168</v>
      </c>
    </row>
    <row r="27" spans="17:41" x14ac:dyDescent="0.2">
      <c r="Q27" s="20" t="s">
        <v>282</v>
      </c>
    </row>
    <row r="28" spans="17:41" x14ac:dyDescent="0.2">
      <c r="Q28" s="20" t="s">
        <v>450</v>
      </c>
    </row>
    <row r="29" spans="17:41" x14ac:dyDescent="0.2">
      <c r="Q29" s="20" t="s">
        <v>212</v>
      </c>
    </row>
    <row r="30" spans="17:41" x14ac:dyDescent="0.2">
      <c r="Q30" s="20" t="s">
        <v>340</v>
      </c>
    </row>
    <row r="31" spans="17:41" x14ac:dyDescent="0.2">
      <c r="Q31" s="20" t="s">
        <v>326</v>
      </c>
      <c r="R31">
        <v>2728</v>
      </c>
      <c r="S31">
        <v>2729</v>
      </c>
      <c r="T31">
        <v>2730</v>
      </c>
      <c r="U31">
        <v>2731</v>
      </c>
      <c r="V31">
        <v>2732</v>
      </c>
      <c r="W31">
        <v>2733</v>
      </c>
      <c r="X31">
        <v>2734</v>
      </c>
      <c r="Y31">
        <v>2735</v>
      </c>
      <c r="Z31">
        <v>2736</v>
      </c>
      <c r="AA31">
        <v>2737</v>
      </c>
      <c r="AB31">
        <v>2738</v>
      </c>
      <c r="AC31">
        <v>2739</v>
      </c>
      <c r="AD31">
        <v>2740</v>
      </c>
      <c r="AE31">
        <v>2741</v>
      </c>
      <c r="AF31">
        <v>2742</v>
      </c>
      <c r="AG31">
        <v>2743</v>
      </c>
      <c r="AH31">
        <v>2744</v>
      </c>
      <c r="AI31">
        <v>2745</v>
      </c>
      <c r="AJ31">
        <v>2746</v>
      </c>
      <c r="AK31">
        <v>2747</v>
      </c>
      <c r="AL31">
        <v>2748</v>
      </c>
      <c r="AM31">
        <v>2964</v>
      </c>
      <c r="AN31">
        <v>3667</v>
      </c>
      <c r="AO31">
        <v>3668</v>
      </c>
    </row>
    <row r="32" spans="17:41" hidden="1" x14ac:dyDescent="0.2"/>
    <row r="33" spans="2:41" hidden="1" x14ac:dyDescent="0.2"/>
    <row r="34" spans="2:41" hidden="1" x14ac:dyDescent="0.2"/>
    <row r="35" spans="2:41" hidden="1" x14ac:dyDescent="0.2"/>
    <row r="36" spans="2:41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</row>
    <row r="37" spans="2:41" x14ac:dyDescent="0.2">
      <c r="B37" s="37" t="s">
        <v>330</v>
      </c>
      <c r="C37" s="279">
        <v>44909</v>
      </c>
      <c r="D37" s="279">
        <v>44909</v>
      </c>
      <c r="F37" t="s">
        <v>26</v>
      </c>
      <c r="R37" t="s">
        <v>440</v>
      </c>
      <c r="S37" t="s">
        <v>128</v>
      </c>
      <c r="T37" t="s">
        <v>392</v>
      </c>
      <c r="U37" t="s">
        <v>147</v>
      </c>
      <c r="V37" s="21">
        <v>44909</v>
      </c>
      <c r="W37" s="21">
        <v>44914.633425925924</v>
      </c>
      <c r="X37" t="s">
        <v>462</v>
      </c>
      <c r="Y37" t="s">
        <v>392</v>
      </c>
      <c r="Z37" s="21">
        <v>0.52</v>
      </c>
      <c r="AA37" s="21" t="s">
        <v>261</v>
      </c>
      <c r="AB37" s="21">
        <v>16</v>
      </c>
      <c r="AC37" s="21" t="s">
        <v>261</v>
      </c>
      <c r="AD37" s="21">
        <v>2.91</v>
      </c>
      <c r="AE37" s="21">
        <v>0.15</v>
      </c>
      <c r="AF37" s="21" t="s">
        <v>261</v>
      </c>
      <c r="AG37" s="21">
        <v>3.06</v>
      </c>
      <c r="AH37" s="21">
        <v>7</v>
      </c>
      <c r="AI37" s="21">
        <v>1.51</v>
      </c>
      <c r="AJ37" s="21">
        <v>4.57</v>
      </c>
      <c r="AK37" s="21">
        <v>0.23</v>
      </c>
      <c r="AL37" s="21">
        <v>4</v>
      </c>
    </row>
    <row r="38" spans="2:41" x14ac:dyDescent="0.2">
      <c r="B38" s="37" t="s">
        <v>372</v>
      </c>
      <c r="C38" s="279">
        <v>44937</v>
      </c>
      <c r="D38" s="279">
        <v>44937</v>
      </c>
      <c r="F38" t="s">
        <v>26</v>
      </c>
      <c r="R38" t="s">
        <v>440</v>
      </c>
      <c r="S38" t="s">
        <v>476</v>
      </c>
      <c r="T38" t="s">
        <v>392</v>
      </c>
      <c r="U38" t="s">
        <v>147</v>
      </c>
      <c r="V38">
        <v>44937</v>
      </c>
      <c r="W38">
        <v>44949.45517361111</v>
      </c>
      <c r="X38" t="s">
        <v>257</v>
      </c>
      <c r="Y38" t="s">
        <v>453</v>
      </c>
      <c r="Z38">
        <v>0.18</v>
      </c>
      <c r="AA38">
        <v>5</v>
      </c>
      <c r="AB38">
        <v>67</v>
      </c>
      <c r="AC38">
        <v>6</v>
      </c>
      <c r="AD38">
        <v>1.56</v>
      </c>
      <c r="AE38">
        <v>0.09</v>
      </c>
      <c r="AF38" t="s">
        <v>261</v>
      </c>
      <c r="AG38">
        <v>1.65</v>
      </c>
      <c r="AH38">
        <v>9</v>
      </c>
      <c r="AI38">
        <v>2.2999999999999998</v>
      </c>
      <c r="AJ38">
        <v>3.95</v>
      </c>
      <c r="AK38">
        <v>0.31</v>
      </c>
      <c r="AL38">
        <v>26</v>
      </c>
      <c r="AM38">
        <v>787</v>
      </c>
    </row>
    <row r="39" spans="2:41" x14ac:dyDescent="0.2">
      <c r="B39" s="37" t="s">
        <v>446</v>
      </c>
      <c r="C39" s="279">
        <v>44950</v>
      </c>
      <c r="D39" s="279">
        <v>44950</v>
      </c>
      <c r="F39" t="s">
        <v>26</v>
      </c>
      <c r="R39" t="s">
        <v>440</v>
      </c>
      <c r="S39" t="s">
        <v>222</v>
      </c>
      <c r="T39" t="s">
        <v>392</v>
      </c>
      <c r="U39" t="s">
        <v>147</v>
      </c>
      <c r="V39">
        <v>44950</v>
      </c>
      <c r="W39">
        <v>44956.701666666668</v>
      </c>
      <c r="X39" t="s">
        <v>462</v>
      </c>
      <c r="Y39" t="s">
        <v>392</v>
      </c>
      <c r="Z39">
        <v>0.19</v>
      </c>
      <c r="AA39">
        <v>4</v>
      </c>
      <c r="AB39">
        <v>58</v>
      </c>
      <c r="AC39" t="s">
        <v>261</v>
      </c>
      <c r="AD39">
        <v>3.27</v>
      </c>
      <c r="AE39">
        <v>0.06</v>
      </c>
      <c r="AF39" t="s">
        <v>261</v>
      </c>
      <c r="AG39">
        <v>3.33</v>
      </c>
      <c r="AH39">
        <v>7.5</v>
      </c>
      <c r="AI39">
        <v>1.56</v>
      </c>
      <c r="AJ39">
        <v>4.8899999999999997</v>
      </c>
      <c r="AK39">
        <v>0.22</v>
      </c>
      <c r="AL39">
        <v>9</v>
      </c>
    </row>
    <row r="40" spans="2:41" x14ac:dyDescent="0.2">
      <c r="B40" s="37" t="s">
        <v>234</v>
      </c>
      <c r="C40" s="279">
        <v>44965</v>
      </c>
      <c r="D40" s="279">
        <v>44965</v>
      </c>
      <c r="F40" t="s">
        <v>26</v>
      </c>
      <c r="R40" t="s">
        <v>440</v>
      </c>
      <c r="S40" t="s">
        <v>423</v>
      </c>
      <c r="T40" t="s">
        <v>392</v>
      </c>
      <c r="U40" t="s">
        <v>147</v>
      </c>
      <c r="V40">
        <v>44965</v>
      </c>
      <c r="W40">
        <v>44977.536886574075</v>
      </c>
      <c r="X40" t="s">
        <v>257</v>
      </c>
      <c r="Y40" t="s">
        <v>392</v>
      </c>
      <c r="Z40">
        <v>0.16</v>
      </c>
      <c r="AA40">
        <v>3</v>
      </c>
      <c r="AB40">
        <v>12</v>
      </c>
      <c r="AC40" t="s">
        <v>261</v>
      </c>
      <c r="AD40">
        <v>3.03</v>
      </c>
      <c r="AE40">
        <v>0.06</v>
      </c>
      <c r="AF40" t="s">
        <v>261</v>
      </c>
      <c r="AG40">
        <v>3.09</v>
      </c>
      <c r="AH40">
        <v>7.2</v>
      </c>
      <c r="AI40">
        <v>2.04</v>
      </c>
      <c r="AJ40">
        <v>5.13</v>
      </c>
      <c r="AK40">
        <v>0.19</v>
      </c>
      <c r="AL40">
        <v>7</v>
      </c>
      <c r="AM40">
        <v>828</v>
      </c>
    </row>
    <row r="41" spans="2:41" x14ac:dyDescent="0.2">
      <c r="B41" s="37" t="s">
        <v>353</v>
      </c>
      <c r="C41" s="279">
        <v>44979</v>
      </c>
      <c r="D41" s="279">
        <v>44979</v>
      </c>
      <c r="F41" t="s">
        <v>26</v>
      </c>
      <c r="R41" t="s">
        <v>440</v>
      </c>
      <c r="S41" t="s">
        <v>452</v>
      </c>
      <c r="T41" t="s">
        <v>392</v>
      </c>
      <c r="U41" t="s">
        <v>147</v>
      </c>
      <c r="V41">
        <v>44979</v>
      </c>
      <c r="W41" s="21">
        <v>44991.362002314811</v>
      </c>
      <c r="X41" t="s">
        <v>132</v>
      </c>
      <c r="Y41" t="s">
        <v>392</v>
      </c>
      <c r="Z41">
        <v>0.18</v>
      </c>
      <c r="AA41">
        <v>5</v>
      </c>
      <c r="AB41">
        <v>43</v>
      </c>
      <c r="AC41" t="s">
        <v>261</v>
      </c>
      <c r="AD41">
        <v>1.85</v>
      </c>
      <c r="AE41">
        <v>0.05</v>
      </c>
      <c r="AF41" t="s">
        <v>261</v>
      </c>
      <c r="AG41">
        <v>1.9</v>
      </c>
      <c r="AH41">
        <v>8</v>
      </c>
      <c r="AI41">
        <v>1.92</v>
      </c>
      <c r="AJ41">
        <v>3.82</v>
      </c>
      <c r="AK41">
        <v>0.22</v>
      </c>
      <c r="AL41">
        <v>12</v>
      </c>
    </row>
    <row r="42" spans="2:41" x14ac:dyDescent="0.2">
      <c r="B42" s="37" t="s">
        <v>442</v>
      </c>
      <c r="C42" s="279">
        <v>44993</v>
      </c>
      <c r="D42" s="279">
        <v>44993</v>
      </c>
      <c r="F42" t="s">
        <v>26</v>
      </c>
      <c r="R42" t="s">
        <v>440</v>
      </c>
      <c r="S42" t="s">
        <v>149</v>
      </c>
      <c r="T42" t="s">
        <v>392</v>
      </c>
      <c r="U42" t="s">
        <v>147</v>
      </c>
      <c r="V42">
        <v>44993</v>
      </c>
      <c r="W42">
        <v>44998.453680555554</v>
      </c>
      <c r="X42" t="s">
        <v>55</v>
      </c>
      <c r="Y42" t="s">
        <v>392</v>
      </c>
      <c r="Z42">
        <v>0.32</v>
      </c>
      <c r="AA42">
        <v>3</v>
      </c>
      <c r="AB42">
        <v>65</v>
      </c>
      <c r="AC42" t="s">
        <v>261</v>
      </c>
      <c r="AD42">
        <v>1.94</v>
      </c>
      <c r="AE42">
        <v>0.09</v>
      </c>
      <c r="AF42" t="s">
        <v>261</v>
      </c>
      <c r="AG42">
        <v>2.0299999999999998</v>
      </c>
      <c r="AH42">
        <v>6.8</v>
      </c>
      <c r="AI42">
        <v>1.57</v>
      </c>
      <c r="AJ42">
        <v>3.6</v>
      </c>
      <c r="AK42">
        <v>0.18</v>
      </c>
      <c r="AL42">
        <v>7</v>
      </c>
      <c r="AM42">
        <v>783</v>
      </c>
    </row>
    <row r="43" spans="2:41" x14ac:dyDescent="0.2">
      <c r="B43" s="37" t="s">
        <v>298</v>
      </c>
      <c r="C43" s="279">
        <v>45007</v>
      </c>
      <c r="D43" s="279">
        <v>45007</v>
      </c>
      <c r="F43" t="s">
        <v>26</v>
      </c>
      <c r="R43" t="s">
        <v>440</v>
      </c>
      <c r="S43" t="s">
        <v>361</v>
      </c>
      <c r="T43" t="s">
        <v>392</v>
      </c>
      <c r="U43" t="s">
        <v>147</v>
      </c>
      <c r="V43">
        <v>45007</v>
      </c>
      <c r="W43" s="21">
        <v>45021.419976851852</v>
      </c>
      <c r="X43" t="s">
        <v>132</v>
      </c>
      <c r="Y43" t="s">
        <v>392</v>
      </c>
      <c r="Z43">
        <v>0.56000000000000005</v>
      </c>
      <c r="AA43">
        <v>4</v>
      </c>
      <c r="AB43">
        <v>99</v>
      </c>
      <c r="AC43" t="s">
        <v>261</v>
      </c>
      <c r="AD43">
        <v>1.57</v>
      </c>
      <c r="AE43">
        <v>0.09</v>
      </c>
      <c r="AF43" t="s">
        <v>261</v>
      </c>
      <c r="AG43">
        <v>1.66</v>
      </c>
      <c r="AH43">
        <v>6.7</v>
      </c>
      <c r="AI43">
        <v>1.71</v>
      </c>
      <c r="AJ43">
        <v>3.37</v>
      </c>
      <c r="AK43">
        <v>0.5</v>
      </c>
      <c r="AL43">
        <v>13</v>
      </c>
    </row>
    <row r="44" spans="2:41" x14ac:dyDescent="0.2">
      <c r="B44" s="37" t="s">
        <v>286</v>
      </c>
      <c r="C44" s="279">
        <v>45021.333333333328</v>
      </c>
      <c r="D44" s="279">
        <v>45020.958333333328</v>
      </c>
      <c r="F44" t="s">
        <v>26</v>
      </c>
      <c r="R44" t="s">
        <v>440</v>
      </c>
      <c r="S44" t="s">
        <v>341</v>
      </c>
      <c r="T44" t="s">
        <v>392</v>
      </c>
      <c r="U44" t="s">
        <v>147</v>
      </c>
      <c r="V44" s="21">
        <v>45021.333333333328</v>
      </c>
      <c r="W44" s="21">
        <v>45141.553368055553</v>
      </c>
      <c r="X44" t="s">
        <v>55</v>
      </c>
      <c r="Y44" t="s">
        <v>392</v>
      </c>
      <c r="Z44" s="21">
        <v>0.48</v>
      </c>
      <c r="AA44" s="21">
        <v>3</v>
      </c>
      <c r="AB44" s="21">
        <v>23</v>
      </c>
      <c r="AC44" s="21">
        <v>1</v>
      </c>
      <c r="AD44" s="21">
        <v>2.6</v>
      </c>
      <c r="AE44" s="21">
        <v>0.05</v>
      </c>
      <c r="AF44" s="21">
        <v>2</v>
      </c>
      <c r="AG44" s="21">
        <v>2.65</v>
      </c>
      <c r="AH44" s="21">
        <v>6.6</v>
      </c>
      <c r="AI44" s="21">
        <v>1.45</v>
      </c>
      <c r="AJ44" s="21">
        <v>4.0999999999999996</v>
      </c>
      <c r="AK44" s="21">
        <v>0.14000000000000001</v>
      </c>
      <c r="AL44" s="21">
        <v>7</v>
      </c>
      <c r="AM44">
        <v>615</v>
      </c>
    </row>
    <row r="45" spans="2:41" x14ac:dyDescent="0.2">
      <c r="B45" s="37" t="s">
        <v>345</v>
      </c>
      <c r="C45" s="279">
        <v>45035.333333333328</v>
      </c>
      <c r="D45" s="279">
        <v>45034.958333333328</v>
      </c>
      <c r="E45" s="279">
        <v>45034.958333333328</v>
      </c>
      <c r="F45" t="s">
        <v>26</v>
      </c>
      <c r="R45" s="21" t="s">
        <v>440</v>
      </c>
      <c r="S45" s="21" t="s">
        <v>66</v>
      </c>
      <c r="T45" s="21" t="s">
        <v>392</v>
      </c>
      <c r="U45" s="21" t="s">
        <v>147</v>
      </c>
      <c r="V45" s="21">
        <v>45035.333333333328</v>
      </c>
      <c r="W45" s="21">
        <v>45141.553368055553</v>
      </c>
      <c r="X45" s="21" t="s">
        <v>132</v>
      </c>
      <c r="Y45" s="21" t="s">
        <v>392</v>
      </c>
      <c r="Z45" s="21">
        <v>0.75</v>
      </c>
      <c r="AA45" s="21" t="s">
        <v>261</v>
      </c>
      <c r="AB45" s="21">
        <v>6</v>
      </c>
      <c r="AC45" s="21">
        <v>4</v>
      </c>
      <c r="AD45" s="21">
        <v>2.93</v>
      </c>
      <c r="AE45" s="21">
        <v>0.12</v>
      </c>
      <c r="AF45" s="21" t="s">
        <v>261</v>
      </c>
      <c r="AG45" s="21">
        <v>3.05</v>
      </c>
      <c r="AH45" s="21">
        <v>6.9</v>
      </c>
      <c r="AI45" s="21">
        <v>0.94</v>
      </c>
      <c r="AJ45" s="21">
        <v>3.99</v>
      </c>
      <c r="AK45" s="21">
        <v>0.09</v>
      </c>
      <c r="AL45" s="21">
        <v>2</v>
      </c>
      <c r="AM45" s="21"/>
    </row>
    <row r="46" spans="2:41" x14ac:dyDescent="0.2">
      <c r="B46" s="37" t="s">
        <v>414</v>
      </c>
      <c r="C46" s="279">
        <v>45049.333333333328</v>
      </c>
      <c r="D46" s="279">
        <v>45048.958333333328</v>
      </c>
      <c r="E46" s="279">
        <v>45048.958333333328</v>
      </c>
      <c r="F46" t="s">
        <v>26</v>
      </c>
      <c r="R46" s="21" t="s">
        <v>440</v>
      </c>
      <c r="S46" s="21" t="s">
        <v>478</v>
      </c>
      <c r="T46" s="21" t="s">
        <v>392</v>
      </c>
      <c r="U46" s="21" t="s">
        <v>147</v>
      </c>
      <c r="V46" s="21">
        <v>45049.333333333328</v>
      </c>
      <c r="W46" s="21">
        <v>45141.553368055553</v>
      </c>
      <c r="X46" s="21" t="s">
        <v>257</v>
      </c>
      <c r="Y46" s="21" t="s">
        <v>392</v>
      </c>
      <c r="Z46" s="21">
        <v>0.16</v>
      </c>
      <c r="AA46" s="21">
        <v>5</v>
      </c>
      <c r="AB46" s="21">
        <v>45</v>
      </c>
      <c r="AC46" s="21">
        <v>660</v>
      </c>
      <c r="AD46" s="21">
        <v>3.26</v>
      </c>
      <c r="AE46" s="21">
        <v>0.08</v>
      </c>
      <c r="AF46" s="21" t="s">
        <v>261</v>
      </c>
      <c r="AG46" s="21">
        <v>3.34</v>
      </c>
      <c r="AH46" s="21">
        <v>7.3</v>
      </c>
      <c r="AI46" s="21">
        <v>1.64</v>
      </c>
      <c r="AJ46" s="21">
        <v>4.9800000000000004</v>
      </c>
      <c r="AK46" s="21">
        <v>0.09</v>
      </c>
      <c r="AL46" s="21">
        <v>3</v>
      </c>
      <c r="AM46" s="21">
        <v>782</v>
      </c>
    </row>
    <row r="47" spans="2:41" x14ac:dyDescent="0.2">
      <c r="B47" s="37" t="s">
        <v>424</v>
      </c>
      <c r="C47" s="279">
        <v>45063.333333333328</v>
      </c>
      <c r="D47" s="279">
        <v>45062.958333333328</v>
      </c>
      <c r="E47" s="279">
        <v>45062.958333333328</v>
      </c>
      <c r="F47" t="s">
        <v>26</v>
      </c>
      <c r="R47" s="21" t="s">
        <v>440</v>
      </c>
      <c r="S47" s="21" t="s">
        <v>436</v>
      </c>
      <c r="T47" s="21" t="s">
        <v>392</v>
      </c>
      <c r="U47" s="21" t="s">
        <v>147</v>
      </c>
      <c r="V47" s="21">
        <v>45063.333333333328</v>
      </c>
      <c r="W47" s="21">
        <v>45141.553368055553</v>
      </c>
      <c r="X47" s="21" t="s">
        <v>132</v>
      </c>
      <c r="Y47" s="21" t="s">
        <v>392</v>
      </c>
      <c r="Z47" s="21">
        <v>0.52</v>
      </c>
      <c r="AA47" s="21">
        <v>2</v>
      </c>
      <c r="AB47" s="21">
        <v>7</v>
      </c>
      <c r="AC47" s="21" t="s">
        <v>261</v>
      </c>
      <c r="AD47" s="21">
        <v>3.32</v>
      </c>
      <c r="AE47" s="21">
        <v>0.11</v>
      </c>
      <c r="AF47" s="21" t="s">
        <v>261</v>
      </c>
      <c r="AG47" s="21">
        <v>3.43</v>
      </c>
      <c r="AH47" s="21">
        <v>6.9</v>
      </c>
      <c r="AI47" s="21">
        <v>1.38</v>
      </c>
      <c r="AJ47" s="21">
        <v>4.8099999999999996</v>
      </c>
      <c r="AK47" s="21">
        <v>7.0000000000000007E-2</v>
      </c>
      <c r="AL47" s="21" t="s">
        <v>261</v>
      </c>
    </row>
    <row r="48" spans="2:41" x14ac:dyDescent="0.2">
      <c r="B48" s="37" t="s">
        <v>122</v>
      </c>
      <c r="C48" s="279">
        <v>45077.333333333328</v>
      </c>
      <c r="D48" s="279">
        <v>45076.958333333328</v>
      </c>
      <c r="F48" t="s">
        <v>26</v>
      </c>
      <c r="R48" t="s">
        <v>440</v>
      </c>
      <c r="S48" t="s">
        <v>215</v>
      </c>
      <c r="T48" t="s">
        <v>392</v>
      </c>
      <c r="U48" t="s">
        <v>147</v>
      </c>
      <c r="V48">
        <v>45077.333333333328</v>
      </c>
      <c r="W48">
        <v>45141.553368055553</v>
      </c>
      <c r="X48" t="s">
        <v>55</v>
      </c>
      <c r="Y48" t="s">
        <v>392</v>
      </c>
      <c r="Z48">
        <v>0.57999999999999996</v>
      </c>
      <c r="AA48">
        <v>4</v>
      </c>
      <c r="AB48">
        <v>29</v>
      </c>
      <c r="AC48" t="s">
        <v>261</v>
      </c>
      <c r="AD48">
        <v>2.96</v>
      </c>
      <c r="AE48">
        <v>0.16</v>
      </c>
      <c r="AF48" t="s">
        <v>261</v>
      </c>
      <c r="AG48">
        <v>3.12</v>
      </c>
      <c r="AH48">
        <v>6.9</v>
      </c>
      <c r="AI48">
        <v>1.63</v>
      </c>
      <c r="AJ48">
        <v>4.75</v>
      </c>
      <c r="AK48">
        <v>0.09</v>
      </c>
      <c r="AL48" t="s">
        <v>261</v>
      </c>
      <c r="AM48">
        <v>836</v>
      </c>
    </row>
    <row r="49" spans="2:39" x14ac:dyDescent="0.2">
      <c r="B49" s="37" t="s">
        <v>331</v>
      </c>
      <c r="C49" s="279">
        <v>45091.3125</v>
      </c>
      <c r="D49" s="279">
        <v>45090.958333333328</v>
      </c>
      <c r="F49" t="s">
        <v>26</v>
      </c>
      <c r="R49" t="s">
        <v>440</v>
      </c>
      <c r="S49" t="s">
        <v>192</v>
      </c>
      <c r="T49" t="s">
        <v>392</v>
      </c>
      <c r="U49" t="s">
        <v>147</v>
      </c>
      <c r="V49">
        <v>45091.3125</v>
      </c>
      <c r="W49">
        <v>45103.306504629625</v>
      </c>
      <c r="X49" t="s">
        <v>132</v>
      </c>
      <c r="Y49" t="s">
        <v>392</v>
      </c>
      <c r="Z49">
        <v>0.74</v>
      </c>
      <c r="AA49">
        <v>2</v>
      </c>
      <c r="AB49">
        <v>23</v>
      </c>
      <c r="AC49" t="s">
        <v>261</v>
      </c>
      <c r="AD49">
        <v>2.81</v>
      </c>
      <c r="AE49">
        <v>0.09</v>
      </c>
      <c r="AF49" t="s">
        <v>261</v>
      </c>
      <c r="AG49">
        <v>2.9</v>
      </c>
      <c r="AH49">
        <v>7</v>
      </c>
      <c r="AI49">
        <v>2.06</v>
      </c>
      <c r="AJ49">
        <v>4.96</v>
      </c>
      <c r="AK49">
        <v>0.19</v>
      </c>
      <c r="AL49">
        <v>7</v>
      </c>
    </row>
    <row r="50" spans="2:39" x14ac:dyDescent="0.2">
      <c r="B50" s="37" t="s">
        <v>233</v>
      </c>
      <c r="C50" s="279">
        <v>45105.333333333328</v>
      </c>
      <c r="D50" s="279">
        <v>45104.958333333328</v>
      </c>
      <c r="F50" t="s">
        <v>26</v>
      </c>
      <c r="R50" t="s">
        <v>440</v>
      </c>
      <c r="S50" t="s">
        <v>419</v>
      </c>
      <c r="T50" t="s">
        <v>392</v>
      </c>
      <c r="U50" t="s">
        <v>147</v>
      </c>
      <c r="V50">
        <v>45105.333333333328</v>
      </c>
      <c r="W50">
        <v>45141.553368055553</v>
      </c>
      <c r="X50" t="s">
        <v>55</v>
      </c>
      <c r="Y50" t="s">
        <v>453</v>
      </c>
      <c r="Z50">
        <v>0.26</v>
      </c>
      <c r="AA50">
        <v>8</v>
      </c>
      <c r="AB50">
        <v>150</v>
      </c>
      <c r="AC50" t="s">
        <v>261</v>
      </c>
      <c r="AD50">
        <v>3.69</v>
      </c>
      <c r="AE50">
        <v>7.0000000000000007E-2</v>
      </c>
      <c r="AF50" t="s">
        <v>261</v>
      </c>
      <c r="AG50">
        <v>3.76</v>
      </c>
      <c r="AH50">
        <v>7.2</v>
      </c>
      <c r="AI50">
        <v>1.63</v>
      </c>
      <c r="AJ50">
        <v>5.39</v>
      </c>
      <c r="AK50">
        <v>0.13</v>
      </c>
      <c r="AL50">
        <v>14</v>
      </c>
      <c r="AM50">
        <v>885</v>
      </c>
    </row>
    <row r="51" spans="2:39" x14ac:dyDescent="0.2">
      <c r="B51" s="37" t="s">
        <v>216</v>
      </c>
      <c r="C51" s="279">
        <v>45119.333333333328</v>
      </c>
      <c r="D51" s="279">
        <v>45118.958333333328</v>
      </c>
      <c r="F51" t="s">
        <v>26</v>
      </c>
      <c r="R51" t="s">
        <v>440</v>
      </c>
      <c r="S51" t="s">
        <v>313</v>
      </c>
      <c r="T51" t="s">
        <v>392</v>
      </c>
      <c r="U51" t="s">
        <v>147</v>
      </c>
      <c r="V51">
        <v>45119.333333333328</v>
      </c>
      <c r="W51">
        <v>45125.304305555554</v>
      </c>
      <c r="X51" t="s">
        <v>132</v>
      </c>
      <c r="Y51" t="s">
        <v>392</v>
      </c>
      <c r="Z51">
        <v>5.19</v>
      </c>
      <c r="AA51">
        <v>4</v>
      </c>
      <c r="AB51">
        <v>27</v>
      </c>
      <c r="AC51" t="s">
        <v>261</v>
      </c>
      <c r="AD51">
        <v>2.0499999999999998</v>
      </c>
      <c r="AE51">
        <v>0.12</v>
      </c>
      <c r="AF51" t="s">
        <v>261</v>
      </c>
      <c r="AG51">
        <v>2.17</v>
      </c>
      <c r="AH51">
        <v>7</v>
      </c>
      <c r="AI51">
        <v>6.08</v>
      </c>
      <c r="AJ51">
        <v>8.25</v>
      </c>
      <c r="AK51">
        <v>0.14000000000000001</v>
      </c>
      <c r="AL51">
        <v>10</v>
      </c>
    </row>
    <row r="52" spans="2:39" x14ac:dyDescent="0.2">
      <c r="B52" s="37" t="s">
        <v>487</v>
      </c>
      <c r="C52" s="279">
        <v>45133.333333333328</v>
      </c>
      <c r="D52" s="279">
        <v>45132.958333333328</v>
      </c>
      <c r="F52" t="s">
        <v>26</v>
      </c>
      <c r="R52" t="s">
        <v>440</v>
      </c>
      <c r="S52" t="s">
        <v>374</v>
      </c>
      <c r="T52" t="s">
        <v>392</v>
      </c>
      <c r="U52" t="s">
        <v>147</v>
      </c>
      <c r="V52">
        <v>45133.333333333328</v>
      </c>
      <c r="W52">
        <v>45141.590856481482</v>
      </c>
      <c r="X52" t="s">
        <v>257</v>
      </c>
      <c r="Y52" t="s">
        <v>453</v>
      </c>
      <c r="Z52">
        <v>3.73</v>
      </c>
      <c r="AA52">
        <v>6</v>
      </c>
      <c r="AB52">
        <v>49</v>
      </c>
      <c r="AC52">
        <v>6</v>
      </c>
      <c r="AD52">
        <v>11.3</v>
      </c>
      <c r="AE52">
        <v>0.2</v>
      </c>
      <c r="AF52" t="s">
        <v>261</v>
      </c>
      <c r="AG52">
        <v>11.5</v>
      </c>
      <c r="AH52">
        <v>7</v>
      </c>
      <c r="AI52">
        <v>5.4</v>
      </c>
      <c r="AJ52">
        <v>16.899999999999999</v>
      </c>
      <c r="AK52">
        <v>0.14000000000000001</v>
      </c>
      <c r="AL52">
        <v>9</v>
      </c>
      <c r="AM52">
        <v>911</v>
      </c>
    </row>
    <row r="53" spans="2:39" x14ac:dyDescent="0.2">
      <c r="B53" s="37" t="s">
        <v>435</v>
      </c>
      <c r="C53" s="279">
        <v>45147.25</v>
      </c>
      <c r="D53" s="279">
        <v>45146.958333333328</v>
      </c>
      <c r="E53" s="279">
        <v>45146.958333333328</v>
      </c>
      <c r="F53" t="s">
        <v>26</v>
      </c>
      <c r="R53" s="21" t="s">
        <v>440</v>
      </c>
      <c r="S53" s="21" t="s">
        <v>81</v>
      </c>
      <c r="T53" s="21" t="s">
        <v>392</v>
      </c>
      <c r="U53" s="21" t="s">
        <v>147</v>
      </c>
      <c r="V53" s="21">
        <v>45147.25</v>
      </c>
      <c r="W53" s="21">
        <v>45183.334652777776</v>
      </c>
      <c r="X53" s="21" t="s">
        <v>132</v>
      </c>
      <c r="Y53" s="21" t="s">
        <v>392</v>
      </c>
      <c r="Z53" s="21">
        <v>14.2</v>
      </c>
      <c r="AA53" s="21">
        <v>6</v>
      </c>
      <c r="AB53" s="21">
        <v>88</v>
      </c>
      <c r="AC53" s="21" t="s">
        <v>261</v>
      </c>
      <c r="AD53" s="21">
        <v>2.31</v>
      </c>
      <c r="AE53" s="21">
        <v>0.16</v>
      </c>
      <c r="AF53" s="21" t="s">
        <v>261</v>
      </c>
      <c r="AG53" s="21">
        <v>2.4700000000000002</v>
      </c>
      <c r="AH53" s="21">
        <v>7.5</v>
      </c>
      <c r="AI53" s="21">
        <v>15.7</v>
      </c>
      <c r="AJ53" s="21">
        <v>18.2</v>
      </c>
      <c r="AK53" s="21">
        <v>0.18</v>
      </c>
      <c r="AL53" s="21">
        <v>10</v>
      </c>
    </row>
    <row r="54" spans="2:39" x14ac:dyDescent="0.2">
      <c r="B54" s="37" t="s">
        <v>60</v>
      </c>
      <c r="C54" s="279">
        <v>45161.413194444445</v>
      </c>
      <c r="D54" s="279">
        <v>45160.958333333328</v>
      </c>
      <c r="F54" t="s">
        <v>26</v>
      </c>
      <c r="R54" t="s">
        <v>440</v>
      </c>
      <c r="S54" t="s">
        <v>139</v>
      </c>
      <c r="T54" t="s">
        <v>392</v>
      </c>
      <c r="U54" t="s">
        <v>147</v>
      </c>
      <c r="V54">
        <v>45161.413194444445</v>
      </c>
      <c r="W54">
        <v>45176.267569444441</v>
      </c>
      <c r="X54" t="s">
        <v>55</v>
      </c>
      <c r="Y54" t="s">
        <v>392</v>
      </c>
      <c r="Z54">
        <v>1.61</v>
      </c>
      <c r="AA54">
        <v>6</v>
      </c>
      <c r="AB54">
        <v>33</v>
      </c>
      <c r="AC54" t="s">
        <v>261</v>
      </c>
      <c r="AD54">
        <v>17.2</v>
      </c>
      <c r="AE54">
        <v>0.34</v>
      </c>
      <c r="AF54" t="s">
        <v>261</v>
      </c>
      <c r="AG54">
        <v>17.600000000000001</v>
      </c>
      <c r="AH54">
        <v>6.5</v>
      </c>
      <c r="AI54">
        <v>2.81</v>
      </c>
      <c r="AJ54">
        <v>20.399999999999999</v>
      </c>
      <c r="AK54">
        <v>0.27</v>
      </c>
      <c r="AL54">
        <v>13</v>
      </c>
      <c r="AM54">
        <v>901</v>
      </c>
    </row>
    <row r="55" spans="2:39" x14ac:dyDescent="0.2">
      <c r="B55" s="37" t="s">
        <v>294</v>
      </c>
      <c r="C55" s="279">
        <v>45175.416666666664</v>
      </c>
      <c r="D55" s="279">
        <v>45174.958333333328</v>
      </c>
      <c r="F55" t="s">
        <v>26</v>
      </c>
      <c r="R55" t="s">
        <v>440</v>
      </c>
      <c r="S55" t="s">
        <v>302</v>
      </c>
      <c r="T55" t="s">
        <v>392</v>
      </c>
      <c r="U55" t="s">
        <v>147</v>
      </c>
      <c r="V55">
        <v>45175.416666666664</v>
      </c>
      <c r="W55" s="21">
        <v>45184.511076388888</v>
      </c>
      <c r="X55" t="s">
        <v>132</v>
      </c>
      <c r="Y55" t="s">
        <v>392</v>
      </c>
      <c r="Z55">
        <v>1.97</v>
      </c>
      <c r="AA55">
        <v>3</v>
      </c>
      <c r="AB55">
        <v>27</v>
      </c>
      <c r="AC55">
        <v>12</v>
      </c>
      <c r="AD55">
        <v>16.100000000000001</v>
      </c>
      <c r="AE55">
        <v>0.28999999999999998</v>
      </c>
      <c r="AF55" t="s">
        <v>261</v>
      </c>
      <c r="AG55">
        <v>16.399999999999999</v>
      </c>
      <c r="AH55">
        <v>6.6</v>
      </c>
      <c r="AI55">
        <v>3.31</v>
      </c>
      <c r="AJ55">
        <v>19.7</v>
      </c>
      <c r="AK55">
        <v>0.3</v>
      </c>
      <c r="AL55">
        <v>10</v>
      </c>
    </row>
    <row r="56" spans="2:39" x14ac:dyDescent="0.2">
      <c r="B56" s="37" t="s">
        <v>301</v>
      </c>
      <c r="C56" s="279">
        <v>45189.413194444445</v>
      </c>
      <c r="D56" s="279">
        <v>45188.958333333328</v>
      </c>
      <c r="F56" t="s">
        <v>26</v>
      </c>
      <c r="R56" t="s">
        <v>440</v>
      </c>
      <c r="S56" t="s">
        <v>334</v>
      </c>
      <c r="T56" t="s">
        <v>392</v>
      </c>
      <c r="U56" t="s">
        <v>147</v>
      </c>
      <c r="V56">
        <v>45189.413194444445</v>
      </c>
      <c r="W56">
        <v>45203.443773148145</v>
      </c>
      <c r="X56" t="s">
        <v>257</v>
      </c>
      <c r="Y56" t="s">
        <v>392</v>
      </c>
      <c r="Z56">
        <v>0.51</v>
      </c>
      <c r="AA56">
        <v>4</v>
      </c>
      <c r="AB56">
        <v>32</v>
      </c>
      <c r="AC56">
        <v>4</v>
      </c>
      <c r="AD56">
        <v>5.3</v>
      </c>
      <c r="AE56">
        <v>0.13</v>
      </c>
      <c r="AF56" t="s">
        <v>261</v>
      </c>
      <c r="AG56">
        <v>5.43</v>
      </c>
      <c r="AH56">
        <v>6.9</v>
      </c>
      <c r="AI56">
        <v>2.66</v>
      </c>
      <c r="AJ56">
        <v>8.09</v>
      </c>
      <c r="AK56">
        <v>0.31</v>
      </c>
      <c r="AL56">
        <v>18</v>
      </c>
      <c r="AM56">
        <v>915</v>
      </c>
    </row>
    <row r="57" spans="2:39" x14ac:dyDescent="0.2">
      <c r="B57" s="37" t="s">
        <v>470</v>
      </c>
      <c r="C57" s="279">
        <v>45203.458333333328</v>
      </c>
      <c r="D57" s="279">
        <v>45203</v>
      </c>
      <c r="F57" t="s">
        <v>26</v>
      </c>
      <c r="R57" t="s">
        <v>440</v>
      </c>
      <c r="S57" t="s">
        <v>184</v>
      </c>
      <c r="T57" t="s">
        <v>392</v>
      </c>
      <c r="U57" t="s">
        <v>147</v>
      </c>
      <c r="V57" s="21">
        <v>45203.458333333328</v>
      </c>
      <c r="W57" s="21">
        <v>45210.48133101852</v>
      </c>
      <c r="X57" t="s">
        <v>132</v>
      </c>
      <c r="Y57" t="s">
        <v>392</v>
      </c>
      <c r="Z57" s="21">
        <v>0.49</v>
      </c>
      <c r="AA57" s="21">
        <v>3</v>
      </c>
      <c r="AB57" s="21">
        <v>6</v>
      </c>
      <c r="AC57" s="21">
        <v>4</v>
      </c>
      <c r="AD57" s="21">
        <v>4.97</v>
      </c>
      <c r="AE57" s="21">
        <v>0.11</v>
      </c>
      <c r="AF57" s="21" t="s">
        <v>261</v>
      </c>
      <c r="AG57" s="21">
        <v>5.08</v>
      </c>
      <c r="AH57" s="21">
        <v>6.5</v>
      </c>
      <c r="AI57" s="21">
        <v>1.61</v>
      </c>
      <c r="AJ57" s="21">
        <v>6.69</v>
      </c>
      <c r="AK57" s="21">
        <v>0.1</v>
      </c>
      <c r="AL57" s="21">
        <v>11</v>
      </c>
    </row>
    <row r="58" spans="2:39" x14ac:dyDescent="0.2">
      <c r="B58" s="37" t="s">
        <v>135</v>
      </c>
      <c r="C58" s="279">
        <v>45217.454861111109</v>
      </c>
      <c r="D58" s="279">
        <v>45217</v>
      </c>
      <c r="F58" t="s">
        <v>26</v>
      </c>
      <c r="R58" t="s">
        <v>440</v>
      </c>
      <c r="S58" t="s">
        <v>502</v>
      </c>
      <c r="T58" t="s">
        <v>392</v>
      </c>
      <c r="U58" t="s">
        <v>147</v>
      </c>
      <c r="V58" s="21">
        <v>45217.454861111109</v>
      </c>
      <c r="W58" s="21">
        <v>45229.460787037038</v>
      </c>
      <c r="X58" t="s">
        <v>257</v>
      </c>
      <c r="Y58" t="s">
        <v>392</v>
      </c>
      <c r="Z58" s="21">
        <v>1.1100000000000001</v>
      </c>
      <c r="AA58" s="21">
        <v>4</v>
      </c>
      <c r="AB58" s="21">
        <v>65</v>
      </c>
      <c r="AC58" s="21" t="s">
        <v>261</v>
      </c>
      <c r="AD58" s="21">
        <v>4.1399999999999997</v>
      </c>
      <c r="AE58" s="21">
        <v>0.1</v>
      </c>
      <c r="AF58" s="21" t="s">
        <v>261</v>
      </c>
      <c r="AG58" s="21">
        <v>4.24</v>
      </c>
      <c r="AH58" s="21">
        <v>6.9</v>
      </c>
      <c r="AI58" s="21">
        <v>2.4900000000000002</v>
      </c>
      <c r="AJ58" s="21">
        <v>6.73</v>
      </c>
      <c r="AK58" s="21">
        <v>0.23</v>
      </c>
      <c r="AL58" s="21">
        <v>17</v>
      </c>
      <c r="AM58" s="21">
        <v>905</v>
      </c>
    </row>
    <row r="59" spans="2:39" x14ac:dyDescent="0.2">
      <c r="B59" s="37" t="s">
        <v>434</v>
      </c>
      <c r="C59" s="279">
        <v>45224</v>
      </c>
      <c r="D59" s="279">
        <v>45224</v>
      </c>
      <c r="F59" t="s">
        <v>26</v>
      </c>
      <c r="R59" t="s">
        <v>440</v>
      </c>
      <c r="S59" t="s">
        <v>116</v>
      </c>
      <c r="T59" t="s">
        <v>392</v>
      </c>
      <c r="U59" t="s">
        <v>147</v>
      </c>
      <c r="V59" s="21">
        <v>45224</v>
      </c>
      <c r="W59" s="21">
        <v>45236.340543981481</v>
      </c>
      <c r="X59" t="s">
        <v>444</v>
      </c>
      <c r="Y59" t="s">
        <v>392</v>
      </c>
      <c r="Z59" s="21">
        <v>0.19</v>
      </c>
      <c r="AA59" s="21">
        <v>6</v>
      </c>
      <c r="AB59" s="21">
        <v>56</v>
      </c>
      <c r="AC59" s="21">
        <v>4</v>
      </c>
      <c r="AD59" s="21">
        <v>2.46</v>
      </c>
      <c r="AE59" s="21">
        <v>7.0000000000000007E-2</v>
      </c>
      <c r="AF59" s="21" t="s">
        <v>261</v>
      </c>
      <c r="AG59" s="21">
        <v>2.5299999999999998</v>
      </c>
      <c r="AH59" s="21">
        <v>7.6</v>
      </c>
      <c r="AI59" s="21">
        <v>2.38</v>
      </c>
      <c r="AJ59" s="21">
        <v>4.91</v>
      </c>
      <c r="AK59" s="21">
        <v>0.5</v>
      </c>
      <c r="AL59" s="21">
        <v>41</v>
      </c>
    </row>
    <row r="60" spans="2:39" x14ac:dyDescent="0.2">
      <c r="B60" s="37" t="s">
        <v>471</v>
      </c>
      <c r="C60" s="279">
        <v>45231.375</v>
      </c>
      <c r="D60" s="279">
        <v>45231</v>
      </c>
      <c r="F60" t="s">
        <v>26</v>
      </c>
      <c r="R60" t="s">
        <v>440</v>
      </c>
      <c r="S60" t="s">
        <v>359</v>
      </c>
      <c r="T60" t="s">
        <v>392</v>
      </c>
      <c r="U60" t="s">
        <v>147</v>
      </c>
      <c r="V60">
        <v>45231.375</v>
      </c>
      <c r="W60">
        <v>45237.454606481479</v>
      </c>
      <c r="X60" t="s">
        <v>132</v>
      </c>
      <c r="Y60" t="s">
        <v>392</v>
      </c>
      <c r="Z60">
        <v>0.16</v>
      </c>
      <c r="AA60">
        <v>4</v>
      </c>
      <c r="AB60">
        <v>80</v>
      </c>
      <c r="AC60">
        <v>12</v>
      </c>
      <c r="AD60">
        <v>2.79</v>
      </c>
      <c r="AE60">
        <v>0.08</v>
      </c>
      <c r="AF60" t="s">
        <v>261</v>
      </c>
      <c r="AG60">
        <v>2.87</v>
      </c>
      <c r="AH60">
        <v>8.8000000000000007</v>
      </c>
      <c r="AI60">
        <v>1.29</v>
      </c>
      <c r="AJ60">
        <v>4.16</v>
      </c>
      <c r="AK60">
        <v>0.3</v>
      </c>
      <c r="AL60">
        <v>20</v>
      </c>
    </row>
    <row r="61" spans="2:39" x14ac:dyDescent="0.2">
      <c r="B61" s="37" t="s">
        <v>114</v>
      </c>
      <c r="C61" s="279">
        <v>45245</v>
      </c>
      <c r="D61" s="279">
        <v>45245</v>
      </c>
      <c r="F61" t="s">
        <v>26</v>
      </c>
      <c r="R61" t="s">
        <v>440</v>
      </c>
      <c r="S61" t="s">
        <v>323</v>
      </c>
      <c r="T61" t="s">
        <v>392</v>
      </c>
      <c r="U61" t="s">
        <v>147</v>
      </c>
      <c r="V61">
        <v>45245</v>
      </c>
      <c r="W61">
        <v>45254.641412037032</v>
      </c>
      <c r="X61" t="s">
        <v>257</v>
      </c>
      <c r="Y61" t="s">
        <v>392</v>
      </c>
      <c r="Z61">
        <v>0.09</v>
      </c>
      <c r="AA61">
        <v>4</v>
      </c>
      <c r="AB61">
        <v>124</v>
      </c>
      <c r="AC61" t="s">
        <v>261</v>
      </c>
      <c r="AD61">
        <v>2.4300000000000002</v>
      </c>
      <c r="AE61">
        <v>0.05</v>
      </c>
      <c r="AF61" t="s">
        <v>261</v>
      </c>
      <c r="AG61">
        <v>2.48</v>
      </c>
      <c r="AH61">
        <v>8.9</v>
      </c>
      <c r="AI61">
        <v>2.41</v>
      </c>
      <c r="AJ61">
        <v>4.8899999999999997</v>
      </c>
      <c r="AK61">
        <v>0.44</v>
      </c>
      <c r="AL61">
        <v>38</v>
      </c>
      <c r="AM61">
        <v>842</v>
      </c>
    </row>
    <row r="62" spans="2:39" x14ac:dyDescent="0.2">
      <c r="B62" s="37" t="s">
        <v>416</v>
      </c>
      <c r="C62" s="279">
        <v>45259</v>
      </c>
      <c r="D62" s="279">
        <v>45259</v>
      </c>
      <c r="F62" t="s">
        <v>26</v>
      </c>
      <c r="R62" t="s">
        <v>440</v>
      </c>
      <c r="S62" t="s">
        <v>339</v>
      </c>
      <c r="T62" t="s">
        <v>392</v>
      </c>
      <c r="U62" t="s">
        <v>147</v>
      </c>
      <c r="V62">
        <v>45259</v>
      </c>
      <c r="W62">
        <v>45264.484965277778</v>
      </c>
      <c r="X62" t="s">
        <v>132</v>
      </c>
      <c r="Y62" t="s">
        <v>392</v>
      </c>
      <c r="Z62">
        <v>0.13</v>
      </c>
      <c r="AA62">
        <v>7</v>
      </c>
      <c r="AB62">
        <v>190</v>
      </c>
      <c r="AC62" t="s">
        <v>261</v>
      </c>
      <c r="AD62">
        <v>0.71</v>
      </c>
      <c r="AE62">
        <v>0.06</v>
      </c>
      <c r="AF62" t="s">
        <v>261</v>
      </c>
      <c r="AG62">
        <v>0.77</v>
      </c>
      <c r="AH62">
        <v>8.9</v>
      </c>
      <c r="AI62">
        <v>2.67</v>
      </c>
      <c r="AJ62">
        <v>3.44</v>
      </c>
      <c r="AK62">
        <v>0.44</v>
      </c>
      <c r="AL62">
        <v>32</v>
      </c>
    </row>
    <row r="63" spans="2:39" x14ac:dyDescent="0.2">
      <c r="B63" s="37" t="s">
        <v>123</v>
      </c>
      <c r="C63" s="279">
        <v>45273</v>
      </c>
      <c r="D63" s="279">
        <v>45273</v>
      </c>
      <c r="F63" t="s">
        <v>26</v>
      </c>
      <c r="R63" t="s">
        <v>440</v>
      </c>
      <c r="S63" t="s">
        <v>469</v>
      </c>
      <c r="T63" t="s">
        <v>392</v>
      </c>
      <c r="U63" t="s">
        <v>147</v>
      </c>
      <c r="V63">
        <v>45273</v>
      </c>
      <c r="W63">
        <v>45281.406782407408</v>
      </c>
      <c r="X63" t="s">
        <v>55</v>
      </c>
      <c r="Y63" t="s">
        <v>392</v>
      </c>
      <c r="Z63">
        <v>0.22</v>
      </c>
      <c r="AA63">
        <v>6</v>
      </c>
      <c r="AB63">
        <v>193</v>
      </c>
      <c r="AC63">
        <v>4</v>
      </c>
      <c r="AD63">
        <v>1.62</v>
      </c>
      <c r="AE63">
        <v>0.04</v>
      </c>
      <c r="AF63" t="s">
        <v>261</v>
      </c>
      <c r="AG63">
        <v>1.66</v>
      </c>
      <c r="AH63">
        <v>7.4</v>
      </c>
      <c r="AI63">
        <v>1.62</v>
      </c>
      <c r="AJ63">
        <v>3.28</v>
      </c>
      <c r="AK63">
        <v>0.28999999999999998</v>
      </c>
      <c r="AL63">
        <v>20</v>
      </c>
      <c r="AM63">
        <v>870</v>
      </c>
    </row>
  </sheetData>
  <hyperlinks>
    <hyperlink ref="B37" r:id="rId1" tooltip="View/edit batch" xr:uid="{00000000-0004-0000-0700-000000000000}"/>
    <hyperlink ref="B38" r:id="rId2" tooltip="View/edit batch" xr:uid="{00000000-0004-0000-0700-000001000000}"/>
    <hyperlink ref="B39" r:id="rId3" tooltip="View/edit batch" xr:uid="{00000000-0004-0000-0700-000002000000}"/>
    <hyperlink ref="B40" r:id="rId4" tooltip="View/edit batch" xr:uid="{00000000-0004-0000-0700-000003000000}"/>
    <hyperlink ref="B41" r:id="rId5" tooltip="View/edit batch" xr:uid="{00000000-0004-0000-0700-000004000000}"/>
    <hyperlink ref="B42" r:id="rId6" tooltip="View/edit batch" xr:uid="{00000000-0004-0000-0700-000005000000}"/>
    <hyperlink ref="B43" r:id="rId7" tooltip="View/edit batch" xr:uid="{00000000-0004-0000-0700-000006000000}"/>
    <hyperlink ref="B44" r:id="rId8" tooltip="View/edit batch" xr:uid="{00000000-0004-0000-0700-000007000000}"/>
    <hyperlink ref="B45" r:id="rId9" tooltip="View/edit batch" xr:uid="{00000000-0004-0000-0700-000008000000}"/>
    <hyperlink ref="B46" r:id="rId10" tooltip="View/edit batch" xr:uid="{00000000-0004-0000-0700-000009000000}"/>
    <hyperlink ref="B47" r:id="rId11" tooltip="View/edit batch" xr:uid="{00000000-0004-0000-0700-00000A000000}"/>
    <hyperlink ref="B48" r:id="rId12" tooltip="View/edit batch" xr:uid="{00000000-0004-0000-0700-00000B000000}"/>
    <hyperlink ref="B49" r:id="rId13" tooltip="View/edit batch" xr:uid="{00000000-0004-0000-0700-00000C000000}"/>
    <hyperlink ref="B50" r:id="rId14" tooltip="View/edit batch" xr:uid="{00000000-0004-0000-0700-00000D000000}"/>
    <hyperlink ref="B51" r:id="rId15" tooltip="View/edit batch" xr:uid="{00000000-0004-0000-0700-00000E000000}"/>
    <hyperlink ref="B52" r:id="rId16" tooltip="View/edit batch" xr:uid="{00000000-0004-0000-0700-00000F000000}"/>
    <hyperlink ref="B53" r:id="rId17" tooltip="View/edit batch" xr:uid="{00000000-0004-0000-0700-000010000000}"/>
    <hyperlink ref="B54" r:id="rId18" tooltip="View/edit batch" xr:uid="{00000000-0004-0000-0700-000011000000}"/>
    <hyperlink ref="B55" r:id="rId19" tooltip="View/edit batch" xr:uid="{00000000-0004-0000-0700-000012000000}"/>
    <hyperlink ref="B56" r:id="rId20" tooltip="View/edit batch" xr:uid="{00000000-0004-0000-0700-000013000000}"/>
    <hyperlink ref="B57" r:id="rId21" tooltip="View/edit batch" xr:uid="{00000000-0004-0000-0700-000014000000}"/>
    <hyperlink ref="B58" r:id="rId22" tooltip="View/edit batch" xr:uid="{00000000-0004-0000-0700-000015000000}"/>
    <hyperlink ref="B59" r:id="rId23" tooltip="View/edit batch" xr:uid="{00000000-0004-0000-0700-000016000000}"/>
    <hyperlink ref="B60" r:id="rId24" tooltip="View/edit batch" xr:uid="{00000000-0004-0000-0700-000017000000}"/>
    <hyperlink ref="B61" r:id="rId25" tooltip="View/edit batch" xr:uid="{00000000-0004-0000-0700-000018000000}"/>
    <hyperlink ref="B62" r:id="rId26" tooltip="View/edit batch" xr:uid="{00000000-0004-0000-0700-000019000000}"/>
    <hyperlink ref="B63" r:id="rId27" tooltip="View/edit batch" xr:uid="{00000000-0004-0000-0700-00001A000000}"/>
  </hyperlinks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2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S38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3" width="18.140625" style="279" customWidth="1"/>
    <col min="4" max="4" width="12.7109375" style="279" customWidth="1"/>
    <col min="5" max="5" width="11.28515625" style="279" customWidth="1"/>
    <col min="6" max="6" width="10.42578125" customWidth="1"/>
    <col min="7" max="16" width="0" hidden="1" customWidth="1"/>
    <col min="17" max="17" width="26.7109375" customWidth="1"/>
    <col min="18" max="18" width="54.85546875" customWidth="1"/>
    <col min="19" max="19" width="88.140625" customWidth="1"/>
  </cols>
  <sheetData>
    <row r="1" spans="2:19" ht="12.75" customHeight="1" x14ac:dyDescent="0.2"/>
    <row r="2" spans="2:19" ht="12.75" customHeight="1" x14ac:dyDescent="0.2">
      <c r="B2" s="19" t="s">
        <v>492</v>
      </c>
    </row>
    <row r="3" spans="2:19" ht="12.75" customHeight="1" x14ac:dyDescent="0.2">
      <c r="B3" s="19" t="s">
        <v>289</v>
      </c>
      <c r="C3" s="279" t="s">
        <v>284</v>
      </c>
    </row>
    <row r="4" spans="2:19" ht="12.75" customHeight="1" x14ac:dyDescent="0.2">
      <c r="B4" s="19" t="s">
        <v>366</v>
      </c>
      <c r="C4" s="279" t="s">
        <v>171</v>
      </c>
    </row>
    <row r="5" spans="2:19" hidden="1" x14ac:dyDescent="0.2"/>
    <row r="6" spans="2:19" hidden="1" x14ac:dyDescent="0.2"/>
    <row r="7" spans="2:19" hidden="1" x14ac:dyDescent="0.2"/>
    <row r="8" spans="2:19" hidden="1" x14ac:dyDescent="0.2"/>
    <row r="9" spans="2:19" x14ac:dyDescent="0.2">
      <c r="Q9" s="20" t="s">
        <v>289</v>
      </c>
      <c r="R9" t="s">
        <v>284</v>
      </c>
      <c r="S9" t="s">
        <v>284</v>
      </c>
    </row>
    <row r="10" spans="2:19" x14ac:dyDescent="0.2">
      <c r="B10" s="21"/>
      <c r="C10" s="279" t="s">
        <v>211</v>
      </c>
      <c r="Q10" s="20" t="s">
        <v>322</v>
      </c>
      <c r="R10" t="s">
        <v>347</v>
      </c>
      <c r="S10" t="s">
        <v>347</v>
      </c>
    </row>
    <row r="11" spans="2:19" x14ac:dyDescent="0.2">
      <c r="B11" s="22"/>
      <c r="C11" s="279" t="s">
        <v>305</v>
      </c>
      <c r="Q11" s="20" t="s">
        <v>42</v>
      </c>
      <c r="R11" t="s">
        <v>111</v>
      </c>
      <c r="S11" t="s">
        <v>426</v>
      </c>
    </row>
    <row r="12" spans="2:19" x14ac:dyDescent="0.2">
      <c r="B12" s="23"/>
      <c r="C12" s="279" t="s">
        <v>336</v>
      </c>
      <c r="Q12" s="20" t="s">
        <v>265</v>
      </c>
    </row>
    <row r="13" spans="2:19" x14ac:dyDescent="0.2">
      <c r="Q13" s="20" t="s">
        <v>455</v>
      </c>
      <c r="R13" t="s">
        <v>25</v>
      </c>
    </row>
    <row r="14" spans="2:19" x14ac:dyDescent="0.2">
      <c r="B14" s="19" t="s">
        <v>158</v>
      </c>
      <c r="C14" s="279" t="s">
        <v>387</v>
      </c>
      <c r="Q14" s="20" t="s">
        <v>349</v>
      </c>
    </row>
    <row r="15" spans="2:19" x14ac:dyDescent="0.2">
      <c r="Q15" s="20" t="s">
        <v>183</v>
      </c>
    </row>
    <row r="16" spans="2:19" x14ac:dyDescent="0.2">
      <c r="Q16" s="20" t="s">
        <v>124</v>
      </c>
    </row>
    <row r="17" spans="17:19" x14ac:dyDescent="0.2">
      <c r="Q17" s="20" t="s">
        <v>243</v>
      </c>
    </row>
    <row r="18" spans="17:19" x14ac:dyDescent="0.2">
      <c r="Q18" s="20" t="s">
        <v>61</v>
      </c>
    </row>
    <row r="19" spans="17:19" x14ac:dyDescent="0.2">
      <c r="Q19" s="20" t="s">
        <v>174</v>
      </c>
    </row>
    <row r="20" spans="17:19" x14ac:dyDescent="0.2">
      <c r="Q20" s="20" t="s">
        <v>488</v>
      </c>
    </row>
    <row r="21" spans="17:19" x14ac:dyDescent="0.2">
      <c r="Q21" s="20" t="s">
        <v>208</v>
      </c>
    </row>
    <row r="22" spans="17:19" x14ac:dyDescent="0.2">
      <c r="Q22" s="20" t="s">
        <v>316</v>
      </c>
    </row>
    <row r="23" spans="17:19" x14ac:dyDescent="0.2">
      <c r="Q23" s="20" t="s">
        <v>103</v>
      </c>
    </row>
    <row r="24" spans="17:19" x14ac:dyDescent="0.2">
      <c r="Q24" s="20" t="s">
        <v>187</v>
      </c>
    </row>
    <row r="25" spans="17:19" x14ac:dyDescent="0.2">
      <c r="Q25" s="20" t="s">
        <v>315</v>
      </c>
    </row>
    <row r="26" spans="17:19" x14ac:dyDescent="0.2">
      <c r="Q26" s="20" t="s">
        <v>168</v>
      </c>
    </row>
    <row r="27" spans="17:19" x14ac:dyDescent="0.2">
      <c r="Q27" s="20" t="s">
        <v>282</v>
      </c>
    </row>
    <row r="28" spans="17:19" x14ac:dyDescent="0.2">
      <c r="Q28" s="20" t="s">
        <v>450</v>
      </c>
    </row>
    <row r="29" spans="17:19" x14ac:dyDescent="0.2">
      <c r="Q29" s="20" t="s">
        <v>212</v>
      </c>
    </row>
    <row r="30" spans="17:19" x14ac:dyDescent="0.2">
      <c r="Q30" s="20" t="s">
        <v>340</v>
      </c>
      <c r="R30" t="s">
        <v>189</v>
      </c>
      <c r="S30" t="s">
        <v>263</v>
      </c>
    </row>
    <row r="31" spans="17:19" x14ac:dyDescent="0.2">
      <c r="Q31" s="20" t="s">
        <v>326</v>
      </c>
      <c r="R31">
        <v>3717</v>
      </c>
      <c r="S31">
        <v>3718</v>
      </c>
    </row>
    <row r="32" spans="17:19" hidden="1" x14ac:dyDescent="0.2"/>
    <row r="33" spans="2:19" hidden="1" x14ac:dyDescent="0.2"/>
    <row r="34" spans="2:19" hidden="1" x14ac:dyDescent="0.2"/>
    <row r="35" spans="2:19" hidden="1" x14ac:dyDescent="0.2"/>
    <row r="36" spans="2:19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2:19" x14ac:dyDescent="0.2">
      <c r="S37" s="21"/>
    </row>
    <row r="38" spans="2:19" x14ac:dyDescent="0.2">
      <c r="S38" s="21"/>
    </row>
  </sheetData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R36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3" width="18.140625" style="279" customWidth="1"/>
    <col min="4" max="4" width="12.7109375" style="279" customWidth="1"/>
    <col min="5" max="5" width="11.28515625" style="279" customWidth="1"/>
    <col min="6" max="6" width="10.42578125" customWidth="1"/>
    <col min="7" max="16" width="0" hidden="1" customWidth="1"/>
    <col min="17" max="17" width="26.7109375" customWidth="1"/>
    <col min="18" max="18" width="13.85546875" customWidth="1"/>
  </cols>
  <sheetData>
    <row r="1" spans="2:18" ht="12.75" customHeight="1" x14ac:dyDescent="0.2"/>
    <row r="2" spans="2:18" ht="12.75" customHeight="1" x14ac:dyDescent="0.2">
      <c r="B2" s="19" t="s">
        <v>492</v>
      </c>
    </row>
    <row r="3" spans="2:18" ht="12.75" customHeight="1" x14ac:dyDescent="0.2">
      <c r="B3" s="19" t="s">
        <v>289</v>
      </c>
      <c r="C3" s="279" t="s">
        <v>429</v>
      </c>
    </row>
    <row r="4" spans="2:18" ht="12.75" customHeight="1" x14ac:dyDescent="0.2">
      <c r="B4" s="19" t="s">
        <v>366</v>
      </c>
      <c r="C4" s="279" t="s">
        <v>171</v>
      </c>
    </row>
    <row r="5" spans="2:18" hidden="1" x14ac:dyDescent="0.2"/>
    <row r="6" spans="2:18" hidden="1" x14ac:dyDescent="0.2"/>
    <row r="7" spans="2:18" hidden="1" x14ac:dyDescent="0.2"/>
    <row r="8" spans="2:18" hidden="1" x14ac:dyDescent="0.2"/>
    <row r="9" spans="2:18" x14ac:dyDescent="0.2">
      <c r="Q9" s="20" t="s">
        <v>289</v>
      </c>
      <c r="R9" t="s">
        <v>429</v>
      </c>
    </row>
    <row r="10" spans="2:18" x14ac:dyDescent="0.2">
      <c r="B10" s="21"/>
      <c r="C10" s="279" t="s">
        <v>211</v>
      </c>
      <c r="Q10" s="20" t="s">
        <v>322</v>
      </c>
      <c r="R10" t="s">
        <v>438</v>
      </c>
    </row>
    <row r="11" spans="2:18" x14ac:dyDescent="0.2">
      <c r="B11" s="22"/>
      <c r="C11" s="279" t="s">
        <v>305</v>
      </c>
      <c r="Q11" s="20" t="s">
        <v>42</v>
      </c>
      <c r="R11" t="s">
        <v>426</v>
      </c>
    </row>
    <row r="12" spans="2:18" x14ac:dyDescent="0.2">
      <c r="B12" s="23"/>
      <c r="C12" s="279" t="s">
        <v>336</v>
      </c>
      <c r="Q12" s="20" t="s">
        <v>265</v>
      </c>
    </row>
    <row r="13" spans="2:18" x14ac:dyDescent="0.2">
      <c r="Q13" s="20" t="s">
        <v>455</v>
      </c>
    </row>
    <row r="14" spans="2:18" x14ac:dyDescent="0.2">
      <c r="B14" s="19" t="s">
        <v>158</v>
      </c>
      <c r="C14" s="279" t="s">
        <v>387</v>
      </c>
      <c r="Q14" s="20" t="s">
        <v>349</v>
      </c>
    </row>
    <row r="15" spans="2:18" x14ac:dyDescent="0.2">
      <c r="Q15" s="20" t="s">
        <v>183</v>
      </c>
    </row>
    <row r="16" spans="2:18" x14ac:dyDescent="0.2">
      <c r="Q16" s="20" t="s">
        <v>124</v>
      </c>
    </row>
    <row r="17" spans="17:18" x14ac:dyDescent="0.2">
      <c r="Q17" s="20" t="s">
        <v>243</v>
      </c>
    </row>
    <row r="18" spans="17:18" x14ac:dyDescent="0.2">
      <c r="Q18" s="20" t="s">
        <v>61</v>
      </c>
    </row>
    <row r="19" spans="17:18" x14ac:dyDescent="0.2">
      <c r="Q19" s="20" t="s">
        <v>174</v>
      </c>
    </row>
    <row r="20" spans="17:18" x14ac:dyDescent="0.2">
      <c r="Q20" s="20" t="s">
        <v>488</v>
      </c>
    </row>
    <row r="21" spans="17:18" x14ac:dyDescent="0.2">
      <c r="Q21" s="20" t="s">
        <v>208</v>
      </c>
    </row>
    <row r="22" spans="17:18" x14ac:dyDescent="0.2">
      <c r="Q22" s="20" t="s">
        <v>316</v>
      </c>
    </row>
    <row r="23" spans="17:18" x14ac:dyDescent="0.2">
      <c r="Q23" s="20" t="s">
        <v>103</v>
      </c>
    </row>
    <row r="24" spans="17:18" x14ac:dyDescent="0.2">
      <c r="Q24" s="20" t="s">
        <v>187</v>
      </c>
    </row>
    <row r="25" spans="17:18" x14ac:dyDescent="0.2">
      <c r="Q25" s="20" t="s">
        <v>315</v>
      </c>
    </row>
    <row r="26" spans="17:18" x14ac:dyDescent="0.2">
      <c r="Q26" s="20" t="s">
        <v>168</v>
      </c>
    </row>
    <row r="27" spans="17:18" x14ac:dyDescent="0.2">
      <c r="Q27" s="20" t="s">
        <v>282</v>
      </c>
    </row>
    <row r="28" spans="17:18" x14ac:dyDescent="0.2">
      <c r="Q28" s="20" t="s">
        <v>450</v>
      </c>
    </row>
    <row r="29" spans="17:18" x14ac:dyDescent="0.2">
      <c r="Q29" s="20" t="s">
        <v>212</v>
      </c>
    </row>
    <row r="30" spans="17:18" x14ac:dyDescent="0.2">
      <c r="Q30" s="20" t="s">
        <v>340</v>
      </c>
    </row>
    <row r="31" spans="17:18" x14ac:dyDescent="0.2">
      <c r="Q31" s="20" t="s">
        <v>326</v>
      </c>
      <c r="R31">
        <v>7423</v>
      </c>
    </row>
    <row r="32" spans="17:18" hidden="1" x14ac:dyDescent="0.2"/>
    <row r="33" spans="2:18" hidden="1" x14ac:dyDescent="0.2"/>
    <row r="34" spans="2:18" hidden="1" x14ac:dyDescent="0.2"/>
    <row r="35" spans="2:18" hidden="1" x14ac:dyDescent="0.2"/>
    <row r="36" spans="2:18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</sheetData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6485-D13A-4FD1-99C8-ABE83390FA70}">
  <sheetPr>
    <tabColor theme="9" tint="0.39997558519241921"/>
  </sheetPr>
  <dimension ref="B1:K51"/>
  <sheetViews>
    <sheetView zoomScaleSheetLayoutView="85" workbookViewId="0"/>
  </sheetViews>
  <sheetFormatPr defaultRowHeight="12.75" x14ac:dyDescent="0.2"/>
  <cols>
    <col min="1" max="1" width="2.140625" customWidth="1"/>
    <col min="2" max="2" width="32.7109375" customWidth="1"/>
    <col min="3" max="10" width="12.7109375" customWidth="1"/>
    <col min="11" max="11" width="40.7109375" customWidth="1"/>
  </cols>
  <sheetData>
    <row r="1" spans="2:11" ht="18" customHeight="1" thickBot="1" x14ac:dyDescent="0.25"/>
    <row r="2" spans="2:11" ht="18" customHeight="1" x14ac:dyDescent="0.2">
      <c r="B2" s="180"/>
      <c r="C2" s="209"/>
      <c r="D2" s="207" t="s">
        <v>399</v>
      </c>
      <c r="E2" s="196"/>
      <c r="F2" s="196"/>
      <c r="G2" s="197"/>
      <c r="H2" s="197"/>
      <c r="I2" s="197"/>
      <c r="J2" s="305" t="str">
        <f>TEXT('NH Intermediate'!C2,"dd mmm yyyy")&amp;(" - ")&amp;TEXT('NH Intermediate'!C3,"dd mmm yyyy")</f>
        <v>01 Jan 2023 - 31 Dec 2023</v>
      </c>
      <c r="K2" s="306"/>
    </row>
    <row r="3" spans="2:11" ht="18" customHeight="1" x14ac:dyDescent="0.2">
      <c r="B3" s="181"/>
      <c r="C3" s="210"/>
      <c r="D3" s="148" t="s">
        <v>401</v>
      </c>
      <c r="E3" s="75"/>
      <c r="F3" s="59"/>
      <c r="G3" s="75"/>
      <c r="H3" s="75"/>
      <c r="I3" s="75"/>
      <c r="J3" s="307"/>
      <c r="K3" s="308"/>
    </row>
    <row r="4" spans="2:11" ht="18" customHeight="1" x14ac:dyDescent="0.2">
      <c r="B4" s="182"/>
      <c r="C4" s="211"/>
      <c r="D4" s="148" t="s">
        <v>206</v>
      </c>
      <c r="E4" s="75"/>
      <c r="F4" s="59"/>
      <c r="G4" s="151"/>
      <c r="H4" s="151"/>
      <c r="I4" s="151"/>
      <c r="J4" s="10" t="str">
        <f>"Report Generated: "&amp;TEXT('Reporting Policy'!C6,"dddd, dd mmmm yyyy")</f>
        <v>Report Generated: Friday, 05 January 2024</v>
      </c>
      <c r="K4" s="9"/>
    </row>
    <row r="5" spans="2:11" ht="18" customHeight="1" thickBot="1" x14ac:dyDescent="0.25">
      <c r="B5" s="212"/>
      <c r="C5" s="213"/>
      <c r="D5" s="150" t="s">
        <v>406</v>
      </c>
      <c r="E5" s="75"/>
      <c r="F5" s="108"/>
      <c r="G5" s="15"/>
      <c r="H5" s="15"/>
      <c r="I5" s="15"/>
      <c r="J5" s="8"/>
      <c r="K5" s="7"/>
    </row>
    <row r="6" spans="2:11" ht="20.100000000000001" customHeight="1" x14ac:dyDescent="0.2">
      <c r="B6" s="208"/>
      <c r="C6" s="312" t="s">
        <v>229</v>
      </c>
      <c r="D6" s="314" t="s">
        <v>64</v>
      </c>
      <c r="E6" s="314" t="s">
        <v>231</v>
      </c>
      <c r="F6" s="314" t="s">
        <v>179</v>
      </c>
      <c r="G6" s="314" t="s">
        <v>235</v>
      </c>
      <c r="H6" s="314" t="s">
        <v>236</v>
      </c>
      <c r="I6" s="314" t="s">
        <v>107</v>
      </c>
      <c r="J6" s="314" t="s">
        <v>237</v>
      </c>
      <c r="K6" s="285" t="s">
        <v>53</v>
      </c>
    </row>
    <row r="7" spans="2:11" ht="20.100000000000001" customHeight="1" x14ac:dyDescent="0.2">
      <c r="B7" s="199" t="s">
        <v>9</v>
      </c>
      <c r="C7" s="313"/>
      <c r="D7" s="313"/>
      <c r="E7" s="313"/>
      <c r="F7" s="313"/>
      <c r="G7" s="313"/>
      <c r="H7" s="313"/>
      <c r="I7" s="313"/>
      <c r="J7" s="313"/>
      <c r="K7" s="286"/>
    </row>
    <row r="8" spans="2:11" ht="15" x14ac:dyDescent="0.2">
      <c r="B8" s="199" t="s">
        <v>10</v>
      </c>
      <c r="C8" s="60">
        <f>IF('Data Tab - NH EPA P3'!AA19,'Data Tab - NH EPA P3'!AA19,"")</f>
        <v>10</v>
      </c>
      <c r="D8" s="60">
        <f>IF('Data Tab - NH EPA P3'!AL19,'Data Tab - NH EPA P3'!AL19,"")</f>
        <v>15</v>
      </c>
      <c r="E8" s="60">
        <f>IF('Data Tab - NH EPA P3'!AF19,'Data Tab - NH EPA P3'!AF19,"")</f>
        <v>5</v>
      </c>
      <c r="F8" s="60">
        <f>IF('Data Tab - NH EPA P3'!AC19,'Data Tab - NH EPA P3'!AC19,"")</f>
        <v>200</v>
      </c>
      <c r="G8" s="61">
        <f>IF('Data Tab - NH EPA P3'!AK19,'Data Tab - NH EPA P3'!AK19,"")</f>
        <v>0.5</v>
      </c>
      <c r="H8" s="60">
        <f>IF('Data Tab - NH EPA P3'!AJ19,'Data Tab - NH EPA P3'!AJ19,"")</f>
        <v>10</v>
      </c>
      <c r="I8" s="60" t="str">
        <f>IF('Data Tab - NH EPA P3'!AH19,'Data Tab - NH EPA P3'!AH19,"")</f>
        <v/>
      </c>
      <c r="J8" s="137" t="str">
        <f>IF('Data Tab - NH EPA P3'!Z19,'Data Tab - NH EPA P3'!Z19,"")</f>
        <v/>
      </c>
      <c r="K8" s="185"/>
    </row>
    <row r="9" spans="2:11" ht="15" x14ac:dyDescent="0.2">
      <c r="B9" s="199" t="s">
        <v>11</v>
      </c>
      <c r="C9" s="61" t="str">
        <f>IF('Data Tab - NH EPA P3'!AA16,'Data Tab - NH EPA P3'!AA16,"")</f>
        <v/>
      </c>
      <c r="D9" s="60" t="str">
        <f>IF('Data Tab - NH EPA P3'!AL16,'Data Tab - NH EPA P3'!AL16,"")</f>
        <v/>
      </c>
      <c r="E9" s="61" t="str">
        <f>IF('Data Tab - NH EPA P3'!AF16,'Data Tab - NH EPA P3'!AF16,"")</f>
        <v/>
      </c>
      <c r="F9" s="60" t="str">
        <f>IF('Data Tab - NH EPA P3'!AC16,'Data Tab - NH EPA P3'!AC16,"")</f>
        <v/>
      </c>
      <c r="G9" s="60" t="str">
        <f>IF('Data Tab - NH EPA P3'!AK16,'Data Tab - NH EPA P3'!AK16,"")</f>
        <v/>
      </c>
      <c r="H9" s="60" t="str">
        <f>IF('Data Tab - NH EPA P3'!AJ16,'Data Tab - NH EPA P3'!AJ16,"")</f>
        <v/>
      </c>
      <c r="I9" s="60" t="str">
        <f>IF('Data Tab - NH EPA P3'!AH16,'Data Tab - NH EPA P3'!AH16,"")</f>
        <v/>
      </c>
      <c r="J9" s="138" t="str">
        <f>IF('Data Tab - NH EPA P3'!Z16,'Data Tab - NH EPA P3'!Z16,"")</f>
        <v/>
      </c>
      <c r="K9" s="186"/>
    </row>
    <row r="10" spans="2:11" ht="15" customHeight="1" x14ac:dyDescent="0.2">
      <c r="B10" s="200" t="s">
        <v>12</v>
      </c>
      <c r="C10" s="60">
        <f>IF('Data Tab - NH EPA P3'!AA17,'Data Tab - NH EPA P3'!AA17,"")</f>
        <v>20</v>
      </c>
      <c r="D10" s="60">
        <f>IF('Data Tab - NH EPA P3'!AL17,'Data Tab - NH EPA P3'!AL17,"")</f>
        <v>30</v>
      </c>
      <c r="E10" s="60">
        <f>IF('Data Tab - NH EPA P3'!AF17,'Data Tab - NH EPA P3'!AF17,"")</f>
        <v>10</v>
      </c>
      <c r="F10" s="60">
        <f>IF('Data Tab - NH EPA P3'!AC17,'Data Tab - NH EPA P3'!AC17,"")</f>
        <v>600</v>
      </c>
      <c r="G10" s="61">
        <f>IF('Data Tab - NH EPA P3'!AK17,'Data Tab - NH EPA P3'!AK17,"")</f>
        <v>1</v>
      </c>
      <c r="H10" s="60">
        <f>IF('Data Tab - NH EPA P3'!AJ17,'Data Tab - NH EPA P3'!AJ17,"")</f>
        <v>20</v>
      </c>
      <c r="I10" s="60" t="str">
        <f>IF('Data Tab - NH EPA P3'!AH17,'Data Tab - NH EPA P3'!AH17,"")</f>
        <v/>
      </c>
      <c r="J10" s="138" t="str">
        <f>IF('Data Tab - NH EPA P3'!Z17,'Data Tab - NH EPA P3'!Z17,"")</f>
        <v/>
      </c>
      <c r="K10" s="185"/>
    </row>
    <row r="11" spans="2:11" ht="39.950000000000003" customHeight="1" x14ac:dyDescent="0.2">
      <c r="B11" s="201" t="s">
        <v>0</v>
      </c>
      <c r="C11" s="29" t="s">
        <v>239</v>
      </c>
      <c r="D11" s="29" t="s">
        <v>239</v>
      </c>
      <c r="E11" s="29" t="s">
        <v>239</v>
      </c>
      <c r="F11" s="29" t="s">
        <v>240</v>
      </c>
      <c r="G11" s="29" t="s">
        <v>239</v>
      </c>
      <c r="H11" s="29" t="s">
        <v>239</v>
      </c>
      <c r="I11" s="62" t="str">
        <f>'Data Tab - NH EPA P3'!AH13</f>
        <v>pH unit</v>
      </c>
      <c r="J11" s="127" t="s">
        <v>239</v>
      </c>
      <c r="K11" s="189"/>
    </row>
    <row r="12" spans="2:11" ht="12.75" hidden="1" customHeight="1" x14ac:dyDescent="0.2">
      <c r="B12" s="202"/>
      <c r="C12" s="63"/>
      <c r="D12" s="63"/>
      <c r="E12" s="63"/>
      <c r="F12" s="63"/>
      <c r="G12" s="63"/>
      <c r="H12" s="63"/>
      <c r="I12" s="63"/>
      <c r="J12" s="82"/>
      <c r="K12" s="189"/>
    </row>
    <row r="13" spans="2:11" x14ac:dyDescent="0.2">
      <c r="B13" s="203">
        <f t="array" ref="B13">IFERROR(INDEX('NH Intermediate'!$C$8:$C$103,MATCH(0,COUNTIF($B$12:B12,'NH Intermediate'!$C$8:$C$103&amp;""),0)),"")</f>
        <v>44930</v>
      </c>
      <c r="C13" s="26">
        <f>IFERROR(INDEX('Data Tab - NH EPA P3'!AA$37:AA$402,MATCH(1,INDEX(('Data Tab - NH EPA P3'!$C$37:$C$402=$B13)*('Data Tab - NH EPA P3'!AA$37:AA$402&lt;&gt;""),0),0)),"")</f>
        <v>4</v>
      </c>
      <c r="D13" s="26">
        <f>IFERROR(INDEX('Data Tab - NH EPA P3'!AL$37:AL$402,MATCH(1,INDEX(('Data Tab - NH EPA P3'!$C$37:$C$402=$B13)*('Data Tab - NH EPA P3'!AL$37:AL$402&lt;&gt;""),0),0)),"")</f>
        <v>3</v>
      </c>
      <c r="E13" s="26" t="str">
        <f>IFERROR(INDEX('Data Tab - NH EPA P3'!AF$37:AF$402,MATCH(1,INDEX(('Data Tab - NH EPA P3'!$C$37:$C$402=$B13)*('Data Tab - NH EPA P3'!AF$37:AF$402&lt;&gt;""),0),0)),"")</f>
        <v>&lt;2</v>
      </c>
      <c r="F13" s="26">
        <f>IFERROR(INDEX('Data Tab - NH EPA P3'!AC$37:AC$402,MATCH(1,INDEX(('Data Tab - NH EPA P3'!$C$37:$C$402=$B13)*('Data Tab - NH EPA P3'!AC$37:AC$402&lt;&gt;""),0),0)),"")</f>
        <v>0</v>
      </c>
      <c r="G13" s="44">
        <f>IFERROR(INDEX('Data Tab - NH EPA P3'!AK$37:AK$402,MATCH(1,INDEX(('Data Tab - NH EPA P3'!$C$37:$C$402=$B13)*('Data Tab - NH EPA P3'!AK$37:AK$402&lt;&gt;""),0),0)),"")</f>
        <v>0.36</v>
      </c>
      <c r="H13" s="44">
        <f>IFERROR(INDEX('Data Tab - NH EPA P3'!AJ$37:AJ$402,MATCH(1,INDEX(('Data Tab - NH EPA P3'!$C$37:$C$402=$B13)*('Data Tab - NH EPA P3'!AJ$37:AJ$402&lt;&gt;""),0),0)),"")</f>
        <v>6.64</v>
      </c>
      <c r="I13" s="50">
        <f>IFERROR(INDEX('Data Tab - NH EPA P3'!AH$37:AH$402,MATCH(1,INDEX(('Data Tab - NH EPA P3'!$C$37:$C$402=$B13)*('Data Tab - NH EPA P3'!AH$37:AH$402&lt;&gt;""),0),0)),"")</f>
        <v>7</v>
      </c>
      <c r="J13" s="80">
        <f>IFERROR(INDEX('Data Tab - NH EPA P3'!Z$37:Z$402,MATCH(1,INDEX(('Data Tab - NH EPA P3'!$C$37:$C$402=$B13)*('Data Tab - NH EPA P3'!Z$37:Z$402&lt;&gt;""),0),0)),"")</f>
        <v>0.57999999999999996</v>
      </c>
      <c r="K13" s="263" t="str">
        <f t="array" ref="K13">IFERROR(INDEX('Data Tab - NH Effluent Quality'!R$37:R$2000,MATCH(1,INDEX((TRUNC('Data Tab - NH Effluent Quality'!$C$37:$C$2000,0)=$B13)*('Data Tab - NH Effluent Quality'!R$37:R$2000&lt;&gt;""),0),0)),"")</f>
        <v/>
      </c>
    </row>
    <row r="14" spans="2:11" x14ac:dyDescent="0.2">
      <c r="B14" s="203">
        <f t="array" ref="B14">IFERROR(INDEX('NH Intermediate'!$C$8:$C$103,MATCH(0,COUNTIF($B$12:B13,'NH Intermediate'!$C$8:$C$103&amp;""),0)),"")</f>
        <v>44944</v>
      </c>
      <c r="C14" s="26">
        <f>IFERROR(INDEX('Data Tab - NH EPA P3'!AA$37:AA$402,MATCH(1,INDEX(('Data Tab - NH EPA P3'!$C$37:$C$402=$B14)*('Data Tab - NH EPA P3'!AA$37:AA$402&lt;&gt;""),0),0)),"")</f>
        <v>3</v>
      </c>
      <c r="D14" s="26">
        <f>IFERROR(INDEX('Data Tab - NH EPA P3'!AL$37:AL$402,MATCH(1,INDEX(('Data Tab - NH EPA P3'!$C$37:$C$402=$B14)*('Data Tab - NH EPA P3'!AL$37:AL$402&lt;&gt;""),0),0)),"")</f>
        <v>8</v>
      </c>
      <c r="E14" s="26" t="str">
        <f>IFERROR(INDEX('Data Tab - NH EPA P3'!AF$37:AF$402,MATCH(1,INDEX(('Data Tab - NH EPA P3'!$C$37:$C$402=$B14)*('Data Tab - NH EPA P3'!AF$37:AF$402&lt;&gt;""),0),0)),"")</f>
        <v>&lt;2</v>
      </c>
      <c r="F14" s="26">
        <f>IFERROR(INDEX('Data Tab - NH EPA P3'!AC$37:AC$402,MATCH(1,INDEX(('Data Tab - NH EPA P3'!$C$37:$C$402=$B14)*('Data Tab - NH EPA P3'!AC$37:AC$402&lt;&gt;""),0),0)),"")</f>
        <v>0</v>
      </c>
      <c r="G14" s="44">
        <f>IFERROR(INDEX('Data Tab - NH EPA P3'!AK$37:AK$402,MATCH(1,INDEX(('Data Tab - NH EPA P3'!$C$37:$C$402=$B14)*('Data Tab - NH EPA P3'!AK$37:AK$402&lt;&gt;""),0),0)),"")</f>
        <v>0.53</v>
      </c>
      <c r="H14" s="44">
        <f>IFERROR(INDEX('Data Tab - NH EPA P3'!AJ$37:AJ$402,MATCH(1,INDEX(('Data Tab - NH EPA P3'!$C$37:$C$402=$B14)*('Data Tab - NH EPA P3'!AJ$37:AJ$402&lt;&gt;""),0),0)),"")</f>
        <v>4.62</v>
      </c>
      <c r="I14" s="50">
        <f>IFERROR(INDEX('Data Tab - NH EPA P3'!AH$37:AH$402,MATCH(1,INDEX(('Data Tab - NH EPA P3'!$C$37:$C$402=$B14)*('Data Tab - NH EPA P3'!AH$37:AH$402&lt;&gt;""),0),0)),"")</f>
        <v>6.9</v>
      </c>
      <c r="J14" s="80">
        <f>IFERROR(INDEX('Data Tab - NH EPA P3'!Z$37:Z$402,MATCH(1,INDEX(('Data Tab - NH EPA P3'!$C$37:$C$402=$B14)*('Data Tab - NH EPA P3'!Z$37:Z$402&lt;&gt;""),0),0)),"")</f>
        <v>0.11</v>
      </c>
      <c r="K14" s="263" t="str">
        <f t="array" ref="K14">IFERROR(INDEX('Data Tab - NH Effluent Quality'!R$37:R$2000,MATCH(1,INDEX((TRUNC('Data Tab - NH Effluent Quality'!$C$37:$C$2000,0)=$B14)*('Data Tab - NH Effluent Quality'!R$37:R$2000&lt;&gt;""),0),0)),"")</f>
        <v/>
      </c>
    </row>
    <row r="15" spans="2:11" x14ac:dyDescent="0.2">
      <c r="B15" s="203">
        <f t="array" ref="B15">IFERROR(INDEX('NH Intermediate'!$C$8:$C$103,MATCH(0,COUNTIF($B$12:B14,'NH Intermediate'!$C$8:$C$103&amp;""),0)),"")</f>
        <v>44950</v>
      </c>
      <c r="C15" s="26">
        <f>IFERROR(INDEX('Data Tab - NH EPA P3'!AA$37:AA$402,MATCH(1,INDEX(('Data Tab - NH EPA P3'!$C$37:$C$402=$B15)*('Data Tab - NH EPA P3'!AA$37:AA$402&lt;&gt;""),0),0)),"")</f>
        <v>3</v>
      </c>
      <c r="D15" s="26">
        <f>IFERROR(INDEX('Data Tab - NH EPA P3'!AL$37:AL$402,MATCH(1,INDEX(('Data Tab - NH EPA P3'!$C$37:$C$402=$B15)*('Data Tab - NH EPA P3'!AL$37:AL$402&lt;&gt;""),0),0)),"")</f>
        <v>5</v>
      </c>
      <c r="E15" s="26" t="str">
        <f>IFERROR(INDEX('Data Tab - NH EPA P3'!AF$37:AF$402,MATCH(1,INDEX(('Data Tab - NH EPA P3'!$C$37:$C$402=$B15)*('Data Tab - NH EPA P3'!AF$37:AF$402&lt;&gt;""),0),0)),"")</f>
        <v>&lt;2</v>
      </c>
      <c r="F15" s="26">
        <f>IFERROR(INDEX('Data Tab - NH EPA P3'!AC$37:AC$402,MATCH(1,INDEX(('Data Tab - NH EPA P3'!$C$37:$C$402=$B15)*('Data Tab - NH EPA P3'!AC$37:AC$402&lt;&gt;""),0),0)),"")</f>
        <v>0</v>
      </c>
      <c r="G15" s="44">
        <f>IFERROR(INDEX('Data Tab - NH EPA P3'!AK$37:AK$402,MATCH(1,INDEX(('Data Tab - NH EPA P3'!$C$37:$C$402=$B15)*('Data Tab - NH EPA P3'!AK$37:AK$402&lt;&gt;""),0),0)),"")</f>
        <v>0.17</v>
      </c>
      <c r="H15" s="44">
        <f>IFERROR(INDEX('Data Tab - NH EPA P3'!AJ$37:AJ$402,MATCH(1,INDEX(('Data Tab - NH EPA P3'!$C$37:$C$402=$B15)*('Data Tab - NH EPA P3'!AJ$37:AJ$402&lt;&gt;""),0),0)),"")</f>
        <v>4.8</v>
      </c>
      <c r="I15" s="50">
        <f>IFERROR(INDEX('Data Tab - NH EPA P3'!AH$37:AH$402,MATCH(1,INDEX(('Data Tab - NH EPA P3'!$C$37:$C$402=$B15)*('Data Tab - NH EPA P3'!AH$37:AH$402&lt;&gt;""),0),0)),"")</f>
        <v>6.5</v>
      </c>
      <c r="J15" s="80">
        <f>IFERROR(INDEX('Data Tab - NH EPA P3'!Z$37:Z$402,MATCH(1,INDEX(('Data Tab - NH EPA P3'!$C$37:$C$402=$B15)*('Data Tab - NH EPA P3'!Z$37:Z$402&lt;&gt;""),0),0)),"")</f>
        <v>0.17</v>
      </c>
      <c r="K15" s="263" t="str">
        <f t="array" ref="K15">IFERROR(INDEX('Data Tab - NH Effluent Quality'!R$37:R$2000,MATCH(1,INDEX((TRUNC('Data Tab - NH Effluent Quality'!$C$37:$C$2000,0)=$B15)*('Data Tab - NH Effluent Quality'!R$37:R$2000&lt;&gt;""),0),0)),"")</f>
        <v/>
      </c>
    </row>
    <row r="16" spans="2:11" x14ac:dyDescent="0.2">
      <c r="B16" s="203">
        <f t="array" ref="B16">IFERROR(INDEX('NH Intermediate'!$C$8:$C$103,MATCH(0,COUNTIF($B$12:B15,'NH Intermediate'!$C$8:$C$103&amp;""),0)),"")</f>
        <v>44958</v>
      </c>
      <c r="C16" s="26">
        <f>IFERROR(INDEX('Data Tab - NH EPA P3'!AA$37:AA$402,MATCH(1,INDEX(('Data Tab - NH EPA P3'!$C$37:$C$402=$B16)*('Data Tab - NH EPA P3'!AA$37:AA$402&lt;&gt;""),0),0)),"")</f>
        <v>2</v>
      </c>
      <c r="D16" s="26">
        <f>IFERROR(INDEX('Data Tab - NH EPA P3'!AL$37:AL$402,MATCH(1,INDEX(('Data Tab - NH EPA P3'!$C$37:$C$402=$B16)*('Data Tab - NH EPA P3'!AL$37:AL$402&lt;&gt;""),0),0)),"")</f>
        <v>4</v>
      </c>
      <c r="E16" s="26" t="str">
        <f>IFERROR(INDEX('Data Tab - NH EPA P3'!AF$37:AF$402,MATCH(1,INDEX(('Data Tab - NH EPA P3'!$C$37:$C$402=$B16)*('Data Tab - NH EPA P3'!AF$37:AF$402&lt;&gt;""),0),0)),"")</f>
        <v>&lt;2</v>
      </c>
      <c r="F16" s="26">
        <f>IFERROR(INDEX('Data Tab - NH EPA P3'!AC$37:AC$402,MATCH(1,INDEX(('Data Tab - NH EPA P3'!$C$37:$C$402=$B16)*('Data Tab - NH EPA P3'!AC$37:AC$402&lt;&gt;""),0),0)),"")</f>
        <v>2</v>
      </c>
      <c r="G16" s="44">
        <f>IFERROR(INDEX('Data Tab - NH EPA P3'!AK$37:AK$402,MATCH(1,INDEX(('Data Tab - NH EPA P3'!$C$37:$C$402=$B16)*('Data Tab - NH EPA P3'!AK$37:AK$402&lt;&gt;""),0),0)),"")</f>
        <v>0.17</v>
      </c>
      <c r="H16" s="44">
        <f>IFERROR(INDEX('Data Tab - NH EPA P3'!AJ$37:AJ$402,MATCH(1,INDEX(('Data Tab - NH EPA P3'!$C$37:$C$402=$B16)*('Data Tab - NH EPA P3'!AJ$37:AJ$402&lt;&gt;""),0),0)),"")</f>
        <v>4.67</v>
      </c>
      <c r="I16" s="50">
        <f>IFERROR(INDEX('Data Tab - NH EPA P3'!AH$37:AH$402,MATCH(1,INDEX(('Data Tab - NH EPA P3'!$C$37:$C$402=$B16)*('Data Tab - NH EPA P3'!AH$37:AH$402&lt;&gt;""),0),0)),"")</f>
        <v>6.7</v>
      </c>
      <c r="J16" s="80">
        <f>IFERROR(INDEX('Data Tab - NH EPA P3'!Z$37:Z$402,MATCH(1,INDEX(('Data Tab - NH EPA P3'!$C$37:$C$402=$B16)*('Data Tab - NH EPA P3'!Z$37:Z$402&lt;&gt;""),0),0)),"")</f>
        <v>1</v>
      </c>
      <c r="K16" s="263" t="str">
        <f t="array" ref="K16">IFERROR(INDEX('Data Tab - NH Effluent Quality'!R$37:R$2000,MATCH(1,INDEX((TRUNC('Data Tab - NH Effluent Quality'!$C$37:$C$2000,0)=$B16)*('Data Tab - NH Effluent Quality'!R$37:R$2000&lt;&gt;""),0),0)),"")</f>
        <v/>
      </c>
    </row>
    <row r="17" spans="2:11" x14ac:dyDescent="0.2">
      <c r="B17" s="203">
        <f t="array" ref="B17">IFERROR(INDEX('NH Intermediate'!$C$8:$C$103,MATCH(0,COUNTIF($B$12:B16,'NH Intermediate'!$C$8:$C$103&amp;""),0)),"")</f>
        <v>44972</v>
      </c>
      <c r="C17" s="26">
        <f>IFERROR(INDEX('Data Tab - NH EPA P3'!AA$37:AA$402,MATCH(1,INDEX(('Data Tab - NH EPA P3'!$C$37:$C$402=$B17)*('Data Tab - NH EPA P3'!AA$37:AA$402&lt;&gt;""),0),0)),"")</f>
        <v>3</v>
      </c>
      <c r="D17" s="26">
        <f>IFERROR(INDEX('Data Tab - NH EPA P3'!AL$37:AL$402,MATCH(1,INDEX(('Data Tab - NH EPA P3'!$C$37:$C$402=$B17)*('Data Tab - NH EPA P3'!AL$37:AL$402&lt;&gt;""),0),0)),"")</f>
        <v>6</v>
      </c>
      <c r="E17" s="26" t="str">
        <f>IFERROR(INDEX('Data Tab - NH EPA P3'!AF$37:AF$402,MATCH(1,INDEX(('Data Tab - NH EPA P3'!$C$37:$C$402=$B17)*('Data Tab - NH EPA P3'!AF$37:AF$402&lt;&gt;""),0),0)),"")</f>
        <v>&lt;2</v>
      </c>
      <c r="F17" s="26">
        <f>IFERROR(INDEX('Data Tab - NH EPA P3'!AC$37:AC$402,MATCH(1,INDEX(('Data Tab - NH EPA P3'!$C$37:$C$402=$B17)*('Data Tab - NH EPA P3'!AC$37:AC$402&lt;&gt;""),0),0)),"")</f>
        <v>3</v>
      </c>
      <c r="G17" s="44">
        <f>IFERROR(INDEX('Data Tab - NH EPA P3'!AK$37:AK$402,MATCH(1,INDEX(('Data Tab - NH EPA P3'!$C$37:$C$402=$B17)*('Data Tab - NH EPA P3'!AK$37:AK$402&lt;&gt;""),0),0)),"")</f>
        <v>0.21</v>
      </c>
      <c r="H17" s="44">
        <f>IFERROR(INDEX('Data Tab - NH EPA P3'!AJ$37:AJ$402,MATCH(1,INDEX(('Data Tab - NH EPA P3'!$C$37:$C$402=$B17)*('Data Tab - NH EPA P3'!AJ$37:AJ$402&lt;&gt;""),0),0)),"")</f>
        <v>5.31</v>
      </c>
      <c r="I17" s="50">
        <f>IFERROR(INDEX('Data Tab - NH EPA P3'!AH$37:AH$402,MATCH(1,INDEX(('Data Tab - NH EPA P3'!$C$37:$C$402=$B17)*('Data Tab - NH EPA P3'!AH$37:AH$402&lt;&gt;""),0),0)),"")</f>
        <v>6.1</v>
      </c>
      <c r="J17" s="80">
        <f>IFERROR(INDEX('Data Tab - NH EPA P3'!Z$37:Z$402,MATCH(1,INDEX(('Data Tab - NH EPA P3'!$C$37:$C$402=$B17)*('Data Tab - NH EPA P3'!Z$37:Z$402&lt;&gt;""),0),0)),"")</f>
        <v>0.56999999999999995</v>
      </c>
      <c r="K17" s="263" t="str">
        <f t="array" ref="K17">IFERROR(INDEX('Data Tab - NH Effluent Quality'!R$37:R$2000,MATCH(1,INDEX((TRUNC('Data Tab - NH Effluent Quality'!$C$37:$C$2000,0)=$B17)*('Data Tab - NH Effluent Quality'!R$37:R$2000&lt;&gt;""),0),0)),"")</f>
        <v/>
      </c>
    </row>
    <row r="18" spans="2:11" x14ac:dyDescent="0.2">
      <c r="B18" s="203">
        <f t="array" ref="B18">IFERROR(INDEX('NH Intermediate'!$C$8:$C$103,MATCH(0,COUNTIF($B$12:B17,'NH Intermediate'!$C$8:$C$103&amp;""),0)),"")</f>
        <v>44986</v>
      </c>
      <c r="C18" s="26" t="str">
        <f>IFERROR(INDEX('Data Tab - NH EPA P3'!AA$37:AA$402,MATCH(1,INDEX(('Data Tab - NH EPA P3'!$C$37:$C$402=$B18)*('Data Tab - NH EPA P3'!AA$37:AA$402&lt;&gt;""),0),0)),"")</f>
        <v>&lt;2</v>
      </c>
      <c r="D18" s="26">
        <f>IFERROR(INDEX('Data Tab - NH EPA P3'!AL$37:AL$402,MATCH(1,INDEX(('Data Tab - NH EPA P3'!$C$37:$C$402=$B18)*('Data Tab - NH EPA P3'!AL$37:AL$402&lt;&gt;""),0),0)),"")</f>
        <v>2</v>
      </c>
      <c r="E18" s="26" t="str">
        <f>IFERROR(INDEX('Data Tab - NH EPA P3'!AF$37:AF$402,MATCH(1,INDEX(('Data Tab - NH EPA P3'!$C$37:$C$402=$B18)*('Data Tab - NH EPA P3'!AF$37:AF$402&lt;&gt;""),0),0)),"")</f>
        <v>&lt;2</v>
      </c>
      <c r="F18" s="26" t="str">
        <f>IFERROR(INDEX('Data Tab - NH EPA P3'!AC$37:AC$402,MATCH(1,INDEX(('Data Tab - NH EPA P3'!$C$37:$C$402=$B18)*('Data Tab - NH EPA P3'!AC$37:AC$402&lt;&gt;""),0),0)),"")</f>
        <v>&lt;2</v>
      </c>
      <c r="G18" s="44">
        <f>IFERROR(INDEX('Data Tab - NH EPA P3'!AK$37:AK$402,MATCH(1,INDEX(('Data Tab - NH EPA P3'!$C$37:$C$402=$B18)*('Data Tab - NH EPA P3'!AK$37:AK$402&lt;&gt;""),0),0)),"")</f>
        <v>0.18</v>
      </c>
      <c r="H18" s="44">
        <f>IFERROR(INDEX('Data Tab - NH EPA P3'!AJ$37:AJ$402,MATCH(1,INDEX(('Data Tab - NH EPA P3'!$C$37:$C$402=$B18)*('Data Tab - NH EPA P3'!AJ$37:AJ$402&lt;&gt;""),0),0)),"")</f>
        <v>2.81</v>
      </c>
      <c r="I18" s="50">
        <f>IFERROR(INDEX('Data Tab - NH EPA P3'!AH$37:AH$402,MATCH(1,INDEX(('Data Tab - NH EPA P3'!$C$37:$C$402=$B18)*('Data Tab - NH EPA P3'!AH$37:AH$402&lt;&gt;""),0),0)),"")</f>
        <v>6.6</v>
      </c>
      <c r="J18" s="80">
        <f>IFERROR(INDEX('Data Tab - NH EPA P3'!Z$37:Z$402,MATCH(1,INDEX(('Data Tab - NH EPA P3'!$C$37:$C$402=$B18)*('Data Tab - NH EPA P3'!Z$37:Z$402&lt;&gt;""),0),0)),"")</f>
        <v>0.22</v>
      </c>
      <c r="K18" s="263" t="str">
        <f t="array" ref="K18">IFERROR(INDEX('Data Tab - NH Effluent Quality'!R$37:R$2000,MATCH(1,INDEX((TRUNC('Data Tab - NH Effluent Quality'!$C$37:$C$2000,0)=$B18)*('Data Tab - NH Effluent Quality'!R$37:R$2000&lt;&gt;""),0),0)),"")</f>
        <v/>
      </c>
    </row>
    <row r="19" spans="2:11" x14ac:dyDescent="0.2">
      <c r="B19" s="203">
        <f t="array" ref="B19">IFERROR(INDEX('NH Intermediate'!$C$8:$C$103,MATCH(0,COUNTIF($B$12:B18,'NH Intermediate'!$C$8:$C$103&amp;""),0)),"")</f>
        <v>45000</v>
      </c>
      <c r="C19" s="26" t="str">
        <f>IFERROR(INDEX('Data Tab - NH EPA P3'!AA$37:AA$402,MATCH(1,INDEX(('Data Tab - NH EPA P3'!$C$37:$C$402=$B19)*('Data Tab - NH EPA P3'!AA$37:AA$402&lt;&gt;""),0),0)),"")</f>
        <v>&lt;2</v>
      </c>
      <c r="D19" s="26">
        <f>IFERROR(INDEX('Data Tab - NH EPA P3'!AL$37:AL$402,MATCH(1,INDEX(('Data Tab - NH EPA P3'!$C$37:$C$402=$B19)*('Data Tab - NH EPA P3'!AL$37:AL$402&lt;&gt;""),0),0)),"")</f>
        <v>3</v>
      </c>
      <c r="E19" s="26" t="str">
        <f>IFERROR(INDEX('Data Tab - NH EPA P3'!AF$37:AF$402,MATCH(1,INDEX(('Data Tab - NH EPA P3'!$C$37:$C$402=$B19)*('Data Tab - NH EPA P3'!AF$37:AF$402&lt;&gt;""),0),0)),"")</f>
        <v>&lt;2</v>
      </c>
      <c r="F19" s="26">
        <f>IFERROR(INDEX('Data Tab - NH EPA P3'!AC$37:AC$402,MATCH(1,INDEX(('Data Tab - NH EPA P3'!$C$37:$C$402=$B19)*('Data Tab - NH EPA P3'!AC$37:AC$402&lt;&gt;""),0),0)),"")</f>
        <v>0</v>
      </c>
      <c r="G19" s="44">
        <f>IFERROR(INDEX('Data Tab - NH EPA P3'!AK$37:AK$402,MATCH(1,INDEX(('Data Tab - NH EPA P3'!$C$37:$C$402=$B19)*('Data Tab - NH EPA P3'!AK$37:AK$402&lt;&gt;""),0),0)),"")</f>
        <v>0.37</v>
      </c>
      <c r="H19" s="44">
        <f>IFERROR(INDEX('Data Tab - NH EPA P3'!AJ$37:AJ$402,MATCH(1,INDEX(('Data Tab - NH EPA P3'!$C$37:$C$402=$B19)*('Data Tab - NH EPA P3'!AJ$37:AJ$402&lt;&gt;""),0),0)),"")</f>
        <v>2.9</v>
      </c>
      <c r="I19" s="50">
        <f>IFERROR(INDEX('Data Tab - NH EPA P3'!AH$37:AH$402,MATCH(1,INDEX(('Data Tab - NH EPA P3'!$C$37:$C$402=$B19)*('Data Tab - NH EPA P3'!AH$37:AH$402&lt;&gt;""),0),0)),"")</f>
        <v>6.4</v>
      </c>
      <c r="J19" s="80">
        <f>IFERROR(INDEX('Data Tab - NH EPA P3'!Z$37:Z$402,MATCH(1,INDEX(('Data Tab - NH EPA P3'!$C$37:$C$402=$B19)*('Data Tab - NH EPA P3'!Z$37:Z$402&lt;&gt;""),0),0)),"")</f>
        <v>1.06</v>
      </c>
      <c r="K19" s="263" t="str">
        <f t="array" ref="K19">IFERROR(INDEX('Data Tab - NH Effluent Quality'!R$37:R$2000,MATCH(1,INDEX((TRUNC('Data Tab - NH Effluent Quality'!$C$37:$C$2000,0)=$B19)*('Data Tab - NH Effluent Quality'!R$37:R$2000&lt;&gt;""),0),0)),"")</f>
        <v/>
      </c>
    </row>
    <row r="20" spans="2:11" x14ac:dyDescent="0.2">
      <c r="B20" s="203">
        <f t="array" ref="B20">IFERROR(INDEX('NH Intermediate'!$C$8:$C$103,MATCH(0,COUNTIF($B$12:B19,'NH Intermediate'!$C$8:$C$103&amp;""),0)),"")</f>
        <v>45014</v>
      </c>
      <c r="C20" s="26">
        <f>IFERROR(INDEX('Data Tab - NH EPA P3'!AA$37:AA$402,MATCH(1,INDEX(('Data Tab - NH EPA P3'!$C$37:$C$402=$B20)*('Data Tab - NH EPA P3'!AA$37:AA$402&lt;&gt;""),0),0)),"")</f>
        <v>3</v>
      </c>
      <c r="D20" s="26" t="str">
        <f>IFERROR(INDEX('Data Tab - NH EPA P3'!AL$37:AL$402,MATCH(1,INDEX(('Data Tab - NH EPA P3'!$C$37:$C$402=$B20)*('Data Tab - NH EPA P3'!AL$37:AL$402&lt;&gt;""),0),0)),"")</f>
        <v>&lt;2</v>
      </c>
      <c r="E20" s="26" t="str">
        <f>IFERROR(INDEX('Data Tab - NH EPA P3'!AF$37:AF$402,MATCH(1,INDEX(('Data Tab - NH EPA P3'!$C$37:$C$402=$B20)*('Data Tab - NH EPA P3'!AF$37:AF$402&lt;&gt;""),0),0)),"")</f>
        <v>&lt;2</v>
      </c>
      <c r="F20" s="26" t="str">
        <f>IFERROR(INDEX('Data Tab - NH EPA P3'!AC$37:AC$402,MATCH(1,INDEX(('Data Tab - NH EPA P3'!$C$37:$C$402=$B20)*('Data Tab - NH EPA P3'!AC$37:AC$402&lt;&gt;""),0),0)),"")</f>
        <v>&lt;2</v>
      </c>
      <c r="G20" s="44">
        <f>IFERROR(INDEX('Data Tab - NH EPA P3'!AK$37:AK$402,MATCH(1,INDEX(('Data Tab - NH EPA P3'!$C$37:$C$402=$B20)*('Data Tab - NH EPA P3'!AK$37:AK$402&lt;&gt;""),0),0)),"")</f>
        <v>0.47</v>
      </c>
      <c r="H20" s="44">
        <f>IFERROR(INDEX('Data Tab - NH EPA P3'!AJ$37:AJ$402,MATCH(1,INDEX(('Data Tab - NH EPA P3'!$C$37:$C$402=$B20)*('Data Tab - NH EPA P3'!AJ$37:AJ$402&lt;&gt;""),0),0)),"")</f>
        <v>3.06</v>
      </c>
      <c r="I20" s="50">
        <f>IFERROR(INDEX('Data Tab - NH EPA P3'!AH$37:AH$402,MATCH(1,INDEX(('Data Tab - NH EPA P3'!$C$37:$C$402=$B20)*('Data Tab - NH EPA P3'!AH$37:AH$402&lt;&gt;""),0),0)),"")</f>
        <v>6.4</v>
      </c>
      <c r="J20" s="80">
        <f>IFERROR(INDEX('Data Tab - NH EPA P3'!Z$37:Z$402,MATCH(1,INDEX(('Data Tab - NH EPA P3'!$C$37:$C$402=$B20)*('Data Tab - NH EPA P3'!Z$37:Z$402&lt;&gt;""),0),0)),"")</f>
        <v>0.48</v>
      </c>
      <c r="K20" s="263" t="str">
        <f t="array" ref="K20">IFERROR(INDEX('Data Tab - NH Effluent Quality'!R$37:R$2000,MATCH(1,INDEX((TRUNC('Data Tab - NH Effluent Quality'!$C$37:$C$2000,0)=$B20)*('Data Tab - NH Effluent Quality'!R$37:R$2000&lt;&gt;""),0),0)),"")</f>
        <v/>
      </c>
    </row>
    <row r="21" spans="2:11" x14ac:dyDescent="0.2">
      <c r="B21" s="203">
        <f t="array" ref="B21">IFERROR(INDEX('NH Intermediate'!$C$8:$C$103,MATCH(0,COUNTIF($B$12:B20,'NH Intermediate'!$C$8:$C$103&amp;""),0)),"")</f>
        <v>45028.333333333328</v>
      </c>
      <c r="C21" s="26" t="str">
        <f>IFERROR(INDEX('Data Tab - NH EPA P3'!AA$37:AA$402,MATCH(1,INDEX(('Data Tab - NH EPA P3'!$C$37:$C$402=$B21)*('Data Tab - NH EPA P3'!AA$37:AA$402&lt;&gt;""),0),0)),"")</f>
        <v>&lt;2</v>
      </c>
      <c r="D21" s="26">
        <f>IFERROR(INDEX('Data Tab - NH EPA P3'!AL$37:AL$402,MATCH(1,INDEX(('Data Tab - NH EPA P3'!$C$37:$C$402=$B21)*('Data Tab - NH EPA P3'!AL$37:AL$402&lt;&gt;""),0),0)),"")</f>
        <v>4</v>
      </c>
      <c r="E21" s="26" t="str">
        <f>IFERROR(INDEX('Data Tab - NH EPA P3'!AF$37:AF$402,MATCH(1,INDEX(('Data Tab - NH EPA P3'!$C$37:$C$402=$B21)*('Data Tab - NH EPA P3'!AF$37:AF$402&lt;&gt;""),0),0)),"")</f>
        <v>&lt;2</v>
      </c>
      <c r="F21" s="26" t="str">
        <f>IFERROR(INDEX('Data Tab - NH EPA P3'!AC$37:AC$402,MATCH(1,INDEX(('Data Tab - NH EPA P3'!$C$37:$C$402=$B21)*('Data Tab - NH EPA P3'!AC$37:AC$402&lt;&gt;""),0),0)),"")</f>
        <v>&lt;2</v>
      </c>
      <c r="G21" s="44">
        <f>IFERROR(INDEX('Data Tab - NH EPA P3'!AK$37:AK$402,MATCH(1,INDEX(('Data Tab - NH EPA P3'!$C$37:$C$402=$B21)*('Data Tab - NH EPA P3'!AK$37:AK$402&lt;&gt;""),0),0)),"")</f>
        <v>0.46</v>
      </c>
      <c r="H21" s="44">
        <f>IFERROR(INDEX('Data Tab - NH EPA P3'!AJ$37:AJ$402,MATCH(1,INDEX(('Data Tab - NH EPA P3'!$C$37:$C$402=$B21)*('Data Tab - NH EPA P3'!AJ$37:AJ$402&lt;&gt;""),0),0)),"")</f>
        <v>4.0199999999999996</v>
      </c>
      <c r="I21" s="50">
        <f>IFERROR(INDEX('Data Tab - NH EPA P3'!AH$37:AH$402,MATCH(1,INDEX(('Data Tab - NH EPA P3'!$C$37:$C$402=$B21)*('Data Tab - NH EPA P3'!AH$37:AH$402&lt;&gt;""),0),0)),"")</f>
        <v>6.4</v>
      </c>
      <c r="J21" s="80">
        <f>IFERROR(INDEX('Data Tab - NH EPA P3'!Z$37:Z$402,MATCH(1,INDEX(('Data Tab - NH EPA P3'!$C$37:$C$402=$B21)*('Data Tab - NH EPA P3'!Z$37:Z$402&lt;&gt;""),0),0)),"")</f>
        <v>0.71</v>
      </c>
      <c r="K21" s="263" t="str">
        <f t="array" ref="K21">IFERROR(INDEX('Data Tab - NH Effluent Quality'!R$37:R$2000,MATCH(1,INDEX((TRUNC('Data Tab - NH Effluent Quality'!$C$37:$C$2000,0)=$B21)*('Data Tab - NH Effluent Quality'!R$37:R$2000&lt;&gt;""),0),0)),"")</f>
        <v/>
      </c>
    </row>
    <row r="22" spans="2:11" x14ac:dyDescent="0.2">
      <c r="B22" s="203">
        <f t="array" ref="B22">IFERROR(INDEX('NH Intermediate'!$C$8:$C$103,MATCH(0,COUNTIF($B$12:B21,'NH Intermediate'!$C$8:$C$103&amp;""),0)),"")</f>
        <v>45042.333333333328</v>
      </c>
      <c r="C22" s="26">
        <f>IFERROR(INDEX('Data Tab - NH EPA P3'!AA$37:AA$402,MATCH(1,INDEX(('Data Tab - NH EPA P3'!$C$37:$C$402=$B22)*('Data Tab - NH EPA P3'!AA$37:AA$402&lt;&gt;""),0),0)),"")</f>
        <v>3</v>
      </c>
      <c r="D22" s="26" t="str">
        <f>IFERROR(INDEX('Data Tab - NH EPA P3'!AL$37:AL$402,MATCH(1,INDEX(('Data Tab - NH EPA P3'!$C$37:$C$402=$B22)*('Data Tab - NH EPA P3'!AL$37:AL$402&lt;&gt;""),0),0)),"")</f>
        <v>&lt;2</v>
      </c>
      <c r="E22" s="26" t="str">
        <f>IFERROR(INDEX('Data Tab - NH EPA P3'!AF$37:AF$402,MATCH(1,INDEX(('Data Tab - NH EPA P3'!$C$37:$C$402=$B22)*('Data Tab - NH EPA P3'!AF$37:AF$402&lt;&gt;""),0),0)),"")</f>
        <v>&lt;2</v>
      </c>
      <c r="F22" s="26" t="str">
        <f>IFERROR(INDEX('Data Tab - NH EPA P3'!AC$37:AC$402,MATCH(1,INDEX(('Data Tab - NH EPA P3'!$C$37:$C$402=$B22)*('Data Tab - NH EPA P3'!AC$37:AC$402&lt;&gt;""),0),0)),"")</f>
        <v>&lt;2</v>
      </c>
      <c r="G22" s="44">
        <f>IFERROR(INDEX('Data Tab - NH EPA P3'!AK$37:AK$402,MATCH(1,INDEX(('Data Tab - NH EPA P3'!$C$37:$C$402=$B22)*('Data Tab - NH EPA P3'!AK$37:AK$402&lt;&gt;""),0),0)),"")</f>
        <v>0.21</v>
      </c>
      <c r="H22" s="44">
        <f>IFERROR(INDEX('Data Tab - NH EPA P3'!AJ$37:AJ$402,MATCH(1,INDEX(('Data Tab - NH EPA P3'!$C$37:$C$402=$B22)*('Data Tab - NH EPA P3'!AJ$37:AJ$402&lt;&gt;""),0),0)),"")</f>
        <v>3.51</v>
      </c>
      <c r="I22" s="50">
        <f>IFERROR(INDEX('Data Tab - NH EPA P3'!AH$37:AH$402,MATCH(1,INDEX(('Data Tab - NH EPA P3'!$C$37:$C$402=$B22)*('Data Tab - NH EPA P3'!AH$37:AH$402&lt;&gt;""),0),0)),"")</f>
        <v>6.6</v>
      </c>
      <c r="J22" s="80">
        <f>IFERROR(INDEX('Data Tab - NH EPA P3'!Z$37:Z$402,MATCH(1,INDEX(('Data Tab - NH EPA P3'!$C$37:$C$402=$B22)*('Data Tab - NH EPA P3'!Z$37:Z$402&lt;&gt;""),0),0)),"")</f>
        <v>0.49</v>
      </c>
      <c r="K22" s="263" t="str">
        <f t="array" ref="K22">IFERROR(INDEX('Data Tab - NH Effluent Quality'!R$37:R$2000,MATCH(1,INDEX((TRUNC('Data Tab - NH Effluent Quality'!$C$37:$C$2000,0)=$B22)*('Data Tab - NH Effluent Quality'!R$37:R$2000&lt;&gt;""),0),0)),"")</f>
        <v/>
      </c>
    </row>
    <row r="23" spans="2:11" x14ac:dyDescent="0.2">
      <c r="B23" s="203">
        <f t="array" ref="B23">IFERROR(INDEX('NH Intermediate'!$C$8:$C$103,MATCH(0,COUNTIF($B$12:B22,'NH Intermediate'!$C$8:$C$103&amp;""),0)),"")</f>
        <v>45056.333333333328</v>
      </c>
      <c r="C23" s="26" t="str">
        <f>IFERROR(INDEX('Data Tab - NH EPA P3'!AA$37:AA$402,MATCH(1,INDEX(('Data Tab - NH EPA P3'!$C$37:$C$402=$B23)*('Data Tab - NH EPA P3'!AA$37:AA$402&lt;&gt;""),0),0)),"")</f>
        <v>&lt;2</v>
      </c>
      <c r="D23" s="26">
        <f>IFERROR(INDEX('Data Tab - NH EPA P3'!AL$37:AL$402,MATCH(1,INDEX(('Data Tab - NH EPA P3'!$C$37:$C$402=$B23)*('Data Tab - NH EPA P3'!AL$37:AL$402&lt;&gt;""),0),0)),"")</f>
        <v>3</v>
      </c>
      <c r="E23" s="26" t="str">
        <f>IFERROR(INDEX('Data Tab - NH EPA P3'!AF$37:AF$402,MATCH(1,INDEX(('Data Tab - NH EPA P3'!$C$37:$C$402=$B23)*('Data Tab - NH EPA P3'!AF$37:AF$402&lt;&gt;""),0),0)),"")</f>
        <v>&lt;2</v>
      </c>
      <c r="F23" s="26">
        <f>IFERROR(INDEX('Data Tab - NH EPA P3'!AC$37:AC$402,MATCH(1,INDEX(('Data Tab - NH EPA P3'!$C$37:$C$402=$B23)*('Data Tab - NH EPA P3'!AC$37:AC$402&lt;&gt;""),0),0)),"")</f>
        <v>0</v>
      </c>
      <c r="G23" s="44">
        <f>IFERROR(INDEX('Data Tab - NH EPA P3'!AK$37:AK$402,MATCH(1,INDEX(('Data Tab - NH EPA P3'!$C$37:$C$402=$B23)*('Data Tab - NH EPA P3'!AK$37:AK$402&lt;&gt;""),0),0)),"")</f>
        <v>0.08</v>
      </c>
      <c r="H23" s="44">
        <f>IFERROR(INDEX('Data Tab - NH EPA P3'!AJ$37:AJ$402,MATCH(1,INDEX(('Data Tab - NH EPA P3'!$C$37:$C$402=$B23)*('Data Tab - NH EPA P3'!AJ$37:AJ$402&lt;&gt;""),0),0)),"")</f>
        <v>3.38</v>
      </c>
      <c r="I23" s="50">
        <f>IFERROR(INDEX('Data Tab - NH EPA P3'!AH$37:AH$402,MATCH(1,INDEX(('Data Tab - NH EPA P3'!$C$37:$C$402=$B23)*('Data Tab - NH EPA P3'!AH$37:AH$402&lt;&gt;""),0),0)),"")</f>
        <v>6.4</v>
      </c>
      <c r="J23" s="80">
        <f>IFERROR(INDEX('Data Tab - NH EPA P3'!Z$37:Z$402,MATCH(1,INDEX(('Data Tab - NH EPA P3'!$C$37:$C$402=$B23)*('Data Tab - NH EPA P3'!Z$37:Z$402&lt;&gt;""),0),0)),"")</f>
        <v>0.45</v>
      </c>
      <c r="K23" s="263" t="str">
        <f t="array" ref="K23">IFERROR(INDEX('Data Tab - NH Effluent Quality'!R$37:R$2000,MATCH(1,INDEX((TRUNC('Data Tab - NH Effluent Quality'!$C$37:$C$2000,0)=$B23)*('Data Tab - NH Effluent Quality'!R$37:R$2000&lt;&gt;""),0),0)),"")</f>
        <v/>
      </c>
    </row>
    <row r="24" spans="2:11" x14ac:dyDescent="0.2">
      <c r="B24" s="203">
        <f t="array" ref="B24">IFERROR(INDEX('NH Intermediate'!$C$8:$C$103,MATCH(0,COUNTIF($B$12:B23,'NH Intermediate'!$C$8:$C$103&amp;""),0)),"")</f>
        <v>45070.333333333328</v>
      </c>
      <c r="C24" s="26" t="str">
        <f>IFERROR(INDEX('Data Tab - NH EPA P3'!AA$37:AA$402,MATCH(1,INDEX(('Data Tab - NH EPA P3'!$C$37:$C$402=$B24)*('Data Tab - NH EPA P3'!AA$37:AA$402&lt;&gt;""),0),0)),"")</f>
        <v>&lt;2</v>
      </c>
      <c r="D24" s="26" t="str">
        <f>IFERROR(INDEX('Data Tab - NH EPA P3'!AL$37:AL$402,MATCH(1,INDEX(('Data Tab - NH EPA P3'!$C$37:$C$402=$B24)*('Data Tab - NH EPA P3'!AL$37:AL$402&lt;&gt;""),0),0)),"")</f>
        <v>&lt;2</v>
      </c>
      <c r="E24" s="26" t="str">
        <f>IFERROR(INDEX('Data Tab - NH EPA P3'!AF$37:AF$402,MATCH(1,INDEX(('Data Tab - NH EPA P3'!$C$37:$C$402=$B24)*('Data Tab - NH EPA P3'!AF$37:AF$402&lt;&gt;""),0),0)),"")</f>
        <v>&lt;2</v>
      </c>
      <c r="F24" s="26">
        <f>IFERROR(INDEX('Data Tab - NH EPA P3'!AC$37:AC$402,MATCH(1,INDEX(('Data Tab - NH EPA P3'!$C$37:$C$402=$B24)*('Data Tab - NH EPA P3'!AC$37:AC$402&lt;&gt;""),0),0)),"")</f>
        <v>0</v>
      </c>
      <c r="G24" s="44">
        <f>IFERROR(INDEX('Data Tab - NH EPA P3'!AK$37:AK$402,MATCH(1,INDEX(('Data Tab - NH EPA P3'!$C$37:$C$402=$B24)*('Data Tab - NH EPA P3'!AK$37:AK$402&lt;&gt;""),0),0)),"")</f>
        <v>0.12</v>
      </c>
      <c r="H24" s="44">
        <f>IFERROR(INDEX('Data Tab - NH EPA P3'!AJ$37:AJ$402,MATCH(1,INDEX(('Data Tab - NH EPA P3'!$C$37:$C$402=$B24)*('Data Tab - NH EPA P3'!AJ$37:AJ$402&lt;&gt;""),0),0)),"")</f>
        <v>3.02</v>
      </c>
      <c r="I24" s="50">
        <f>IFERROR(INDEX('Data Tab - NH EPA P3'!AH$37:AH$402,MATCH(1,INDEX(('Data Tab - NH EPA P3'!$C$37:$C$402=$B24)*('Data Tab - NH EPA P3'!AH$37:AH$402&lt;&gt;""),0),0)),"")</f>
        <v>6.6</v>
      </c>
      <c r="J24" s="80">
        <f>IFERROR(INDEX('Data Tab - NH EPA P3'!Z$37:Z$402,MATCH(1,INDEX(('Data Tab - NH EPA P3'!$C$37:$C$402=$B24)*('Data Tab - NH EPA P3'!Z$37:Z$402&lt;&gt;""),0),0)),"")</f>
        <v>0.36</v>
      </c>
      <c r="K24" s="263" t="str">
        <f t="array" ref="K24">IFERROR(INDEX('Data Tab - NH Effluent Quality'!R$37:R$2000,MATCH(1,INDEX((TRUNC('Data Tab - NH Effluent Quality'!$C$37:$C$2000,0)=$B24)*('Data Tab - NH Effluent Quality'!R$37:R$2000&lt;&gt;""),0),0)),"")</f>
        <v/>
      </c>
    </row>
    <row r="25" spans="2:11" x14ac:dyDescent="0.2">
      <c r="B25" s="203">
        <f t="array" ref="B25">IFERROR(INDEX('NH Intermediate'!$C$8:$C$103,MATCH(0,COUNTIF($B$12:B24,'NH Intermediate'!$C$8:$C$103&amp;""),0)),"")</f>
        <v>45084.333333333328</v>
      </c>
      <c r="C25" s="26" t="str">
        <f>IFERROR(INDEX('Data Tab - NH EPA P3'!AA$37:AA$402,MATCH(1,INDEX(('Data Tab - NH EPA P3'!$C$37:$C$402=$B25)*('Data Tab - NH EPA P3'!AA$37:AA$402&lt;&gt;""),0),0)),"")</f>
        <v>&lt;2</v>
      </c>
      <c r="D25" s="26" t="str">
        <f>IFERROR(INDEX('Data Tab - NH EPA P3'!AL$37:AL$402,MATCH(1,INDEX(('Data Tab - NH EPA P3'!$C$37:$C$402=$B25)*('Data Tab - NH EPA P3'!AL$37:AL$402&lt;&gt;""),0),0)),"")</f>
        <v>&lt;2</v>
      </c>
      <c r="E25" s="26" t="str">
        <f>IFERROR(INDEX('Data Tab - NH EPA P3'!AF$37:AF$402,MATCH(1,INDEX(('Data Tab - NH EPA P3'!$C$37:$C$402=$B25)*('Data Tab - NH EPA P3'!AF$37:AF$402&lt;&gt;""),0),0)),"")</f>
        <v>&lt;2</v>
      </c>
      <c r="F25" s="26">
        <f>IFERROR(INDEX('Data Tab - NH EPA P3'!AC$37:AC$402,MATCH(1,INDEX(('Data Tab - NH EPA P3'!$C$37:$C$402=$B25)*('Data Tab - NH EPA P3'!AC$37:AC$402&lt;&gt;""),0),0)),"")</f>
        <v>0</v>
      </c>
      <c r="G25" s="44">
        <f>IFERROR(INDEX('Data Tab - NH EPA P3'!AK$37:AK$402,MATCH(1,INDEX(('Data Tab - NH EPA P3'!$C$37:$C$402=$B25)*('Data Tab - NH EPA P3'!AK$37:AK$402&lt;&gt;""),0),0)),"")</f>
        <v>0.17</v>
      </c>
      <c r="H25" s="44">
        <f>IFERROR(INDEX('Data Tab - NH EPA P3'!AJ$37:AJ$402,MATCH(1,INDEX(('Data Tab - NH EPA P3'!$C$37:$C$402=$B25)*('Data Tab - NH EPA P3'!AJ$37:AJ$402&lt;&gt;""),0),0)),"")</f>
        <v>2.86</v>
      </c>
      <c r="I25" s="50">
        <f>IFERROR(INDEX('Data Tab - NH EPA P3'!AH$37:AH$402,MATCH(1,INDEX(('Data Tab - NH EPA P3'!$C$37:$C$402=$B25)*('Data Tab - NH EPA P3'!AH$37:AH$402&lt;&gt;""),0),0)),"")</f>
        <v>6.4</v>
      </c>
      <c r="J25" s="80">
        <f>IFERROR(INDEX('Data Tab - NH EPA P3'!Z$37:Z$402,MATCH(1,INDEX(('Data Tab - NH EPA P3'!$C$37:$C$402=$B25)*('Data Tab - NH EPA P3'!Z$37:Z$402&lt;&gt;""),0),0)),"")</f>
        <v>0.54</v>
      </c>
      <c r="K25" s="263" t="str">
        <f t="array" ref="K25">IFERROR(INDEX('Data Tab - NH Effluent Quality'!R$37:R$2000,MATCH(1,INDEX((TRUNC('Data Tab - NH Effluent Quality'!$C$37:$C$2000,0)=$B25)*('Data Tab - NH Effluent Quality'!R$37:R$2000&lt;&gt;""),0),0)),"")</f>
        <v/>
      </c>
    </row>
    <row r="26" spans="2:11" x14ac:dyDescent="0.2">
      <c r="B26" s="203">
        <f t="array" ref="B26">IFERROR(INDEX('NH Intermediate'!$C$8:$C$103,MATCH(0,COUNTIF($B$12:B25,'NH Intermediate'!$C$8:$C$103&amp;""),0)),"")</f>
        <v>45098.333333333328</v>
      </c>
      <c r="C26" s="26" t="str">
        <f>IFERROR(INDEX('Data Tab - NH EPA P3'!AA$37:AA$402,MATCH(1,INDEX(('Data Tab - NH EPA P3'!$C$37:$C$402=$B26)*('Data Tab - NH EPA P3'!AA$37:AA$402&lt;&gt;""),0),0)),"")</f>
        <v>&lt;2</v>
      </c>
      <c r="D26" s="26" t="str">
        <f>IFERROR(INDEX('Data Tab - NH EPA P3'!AL$37:AL$402,MATCH(1,INDEX(('Data Tab - NH EPA P3'!$C$37:$C$402=$B26)*('Data Tab - NH EPA P3'!AL$37:AL$402&lt;&gt;""),0),0)),"")</f>
        <v>&lt;2</v>
      </c>
      <c r="E26" s="26" t="str">
        <f>IFERROR(INDEX('Data Tab - NH EPA P3'!AF$37:AF$402,MATCH(1,INDEX(('Data Tab - NH EPA P3'!$C$37:$C$402=$B26)*('Data Tab - NH EPA P3'!AF$37:AF$402&lt;&gt;""),0),0)),"")</f>
        <v>&lt;2</v>
      </c>
      <c r="F26" s="26">
        <f>IFERROR(INDEX('Data Tab - NH EPA P3'!AC$37:AC$402,MATCH(1,INDEX(('Data Tab - NH EPA P3'!$C$37:$C$402=$B26)*('Data Tab - NH EPA P3'!AC$37:AC$402&lt;&gt;""),0),0)),"")</f>
        <v>0</v>
      </c>
      <c r="G26" s="44">
        <f>IFERROR(INDEX('Data Tab - NH EPA P3'!AK$37:AK$402,MATCH(1,INDEX(('Data Tab - NH EPA P3'!$C$37:$C$402=$B26)*('Data Tab - NH EPA P3'!AK$37:AK$402&lt;&gt;""),0),0)),"")</f>
        <v>0.35</v>
      </c>
      <c r="H26" s="44">
        <f>IFERROR(INDEX('Data Tab - NH EPA P3'!AJ$37:AJ$402,MATCH(1,INDEX(('Data Tab - NH EPA P3'!$C$37:$C$402=$B26)*('Data Tab - NH EPA P3'!AJ$37:AJ$402&lt;&gt;""),0),0)),"")</f>
        <v>3.17</v>
      </c>
      <c r="I26" s="50">
        <f>IFERROR(INDEX('Data Tab - NH EPA P3'!AH$37:AH$402,MATCH(1,INDEX(('Data Tab - NH EPA P3'!$C$37:$C$402=$B26)*('Data Tab - NH EPA P3'!AH$37:AH$402&lt;&gt;""),0),0)),"")</f>
        <v>6.6</v>
      </c>
      <c r="J26" s="80">
        <f>IFERROR(INDEX('Data Tab - NH EPA P3'!Z$37:Z$402,MATCH(1,INDEX(('Data Tab - NH EPA P3'!$C$37:$C$402=$B26)*('Data Tab - NH EPA P3'!Z$37:Z$402&lt;&gt;""),0),0)),"")</f>
        <v>0.56000000000000005</v>
      </c>
      <c r="K26" s="263" t="str">
        <f t="array" ref="K26">IFERROR(INDEX('Data Tab - NH Effluent Quality'!R$37:R$2000,MATCH(1,INDEX((TRUNC('Data Tab - NH Effluent Quality'!$C$37:$C$2000,0)=$B26)*('Data Tab - NH Effluent Quality'!R$37:R$2000&lt;&gt;""),0),0)),"")</f>
        <v/>
      </c>
    </row>
    <row r="27" spans="2:11" x14ac:dyDescent="0.2">
      <c r="B27" s="203">
        <f t="array" ref="B27">IFERROR(INDEX('NH Intermediate'!$C$8:$C$103,MATCH(0,COUNTIF($B$12:B26,'NH Intermediate'!$C$8:$C$103&amp;""),0)),"")</f>
        <v>45112.333333333328</v>
      </c>
      <c r="C27" s="26">
        <f>IFERROR(INDEX('Data Tab - NH EPA P3'!AA$37:AA$402,MATCH(1,INDEX(('Data Tab - NH EPA P3'!$C$37:$C$402=$B27)*('Data Tab - NH EPA P3'!AA$37:AA$402&lt;&gt;""),0),0)),"")</f>
        <v>2</v>
      </c>
      <c r="D27" s="26">
        <f>IFERROR(INDEX('Data Tab - NH EPA P3'!AL$37:AL$402,MATCH(1,INDEX(('Data Tab - NH EPA P3'!$C$37:$C$402=$B27)*('Data Tab - NH EPA P3'!AL$37:AL$402&lt;&gt;""),0),0)),"")</f>
        <v>5</v>
      </c>
      <c r="E27" s="26" t="str">
        <f>IFERROR(INDEX('Data Tab - NH EPA P3'!AF$37:AF$402,MATCH(1,INDEX(('Data Tab - NH EPA P3'!$C$37:$C$402=$B27)*('Data Tab - NH EPA P3'!AF$37:AF$402&lt;&gt;""),0),0)),"")</f>
        <v>&lt;2</v>
      </c>
      <c r="F27" s="26">
        <f>IFERROR(INDEX('Data Tab - NH EPA P3'!AC$37:AC$402,MATCH(1,INDEX(('Data Tab - NH EPA P3'!$C$37:$C$402=$B27)*('Data Tab - NH EPA P3'!AC$37:AC$402&lt;&gt;""),0),0)),"")</f>
        <v>0</v>
      </c>
      <c r="G27" s="44">
        <f>IFERROR(INDEX('Data Tab - NH EPA P3'!AK$37:AK$402,MATCH(1,INDEX(('Data Tab - NH EPA P3'!$C$37:$C$402=$B27)*('Data Tab - NH EPA P3'!AK$37:AK$402&lt;&gt;""),0),0)),"")</f>
        <v>0.18</v>
      </c>
      <c r="H27" s="44">
        <f>IFERROR(INDEX('Data Tab - NH EPA P3'!AJ$37:AJ$402,MATCH(1,INDEX(('Data Tab - NH EPA P3'!$C$37:$C$402=$B27)*('Data Tab - NH EPA P3'!AJ$37:AJ$402&lt;&gt;""),0),0)),"")</f>
        <v>6.06</v>
      </c>
      <c r="I27" s="50">
        <f>IFERROR(INDEX('Data Tab - NH EPA P3'!AH$37:AH$402,MATCH(1,INDEX(('Data Tab - NH EPA P3'!$C$37:$C$402=$B27)*('Data Tab - NH EPA P3'!AH$37:AH$402&lt;&gt;""),0),0)),"")</f>
        <v>6.5</v>
      </c>
      <c r="J27" s="80">
        <f>IFERROR(INDEX('Data Tab - NH EPA P3'!Z$37:Z$402,MATCH(1,INDEX(('Data Tab - NH EPA P3'!$C$37:$C$402=$B27)*('Data Tab - NH EPA P3'!Z$37:Z$402&lt;&gt;""),0),0)),"")</f>
        <v>2.7</v>
      </c>
      <c r="K27" s="263" t="str">
        <f t="array" ref="K27">IFERROR(INDEX('Data Tab - NH Effluent Quality'!R$37:R$2000,MATCH(1,INDEX((TRUNC('Data Tab - NH Effluent Quality'!$C$37:$C$2000,0)=$B27)*('Data Tab - NH Effluent Quality'!R$37:R$2000&lt;&gt;""),0),0)),"")</f>
        <v/>
      </c>
    </row>
    <row r="28" spans="2:11" x14ac:dyDescent="0.2">
      <c r="B28" s="203">
        <f t="array" ref="B28">IFERROR(INDEX('NH Intermediate'!$C$8:$C$103,MATCH(0,COUNTIF($B$12:B27,'NH Intermediate'!$C$8:$C$103&amp;""),0)),"")</f>
        <v>45126.333333333328</v>
      </c>
      <c r="C28" s="26" t="str">
        <f>IFERROR(INDEX('Data Tab - NH EPA P3'!AA$37:AA$402,MATCH(1,INDEX(('Data Tab - NH EPA P3'!$C$37:$C$402=$B28)*('Data Tab - NH EPA P3'!AA$37:AA$402&lt;&gt;""),0),0)),"")</f>
        <v>&lt;2</v>
      </c>
      <c r="D28" s="26">
        <f>IFERROR(INDEX('Data Tab - NH EPA P3'!AL$37:AL$402,MATCH(1,INDEX(('Data Tab - NH EPA P3'!$C$37:$C$402=$B28)*('Data Tab - NH EPA P3'!AL$37:AL$402&lt;&gt;""),0),0)),"")</f>
        <v>4</v>
      </c>
      <c r="E28" s="26" t="str">
        <f>IFERROR(INDEX('Data Tab - NH EPA P3'!AF$37:AF$402,MATCH(1,INDEX(('Data Tab - NH EPA P3'!$C$37:$C$402=$B28)*('Data Tab - NH EPA P3'!AF$37:AF$402&lt;&gt;""),0),0)),"")</f>
        <v>&lt;2</v>
      </c>
      <c r="F28" s="26">
        <f>IFERROR(INDEX('Data Tab - NH EPA P3'!AC$37:AC$402,MATCH(1,INDEX(('Data Tab - NH EPA P3'!$C$37:$C$402=$B28)*('Data Tab - NH EPA P3'!AC$37:AC$402&lt;&gt;""),0),0)),"")</f>
        <v>1</v>
      </c>
      <c r="G28" s="44">
        <f>IFERROR(INDEX('Data Tab - NH EPA P3'!AK$37:AK$402,MATCH(1,INDEX(('Data Tab - NH EPA P3'!$C$37:$C$402=$B28)*('Data Tab - NH EPA P3'!AK$37:AK$402&lt;&gt;""),0),0)),"")</f>
        <v>0.16</v>
      </c>
      <c r="H28" s="44">
        <f>IFERROR(INDEX('Data Tab - NH EPA P3'!AJ$37:AJ$402,MATCH(1,INDEX(('Data Tab - NH EPA P3'!$C$37:$C$402=$B28)*('Data Tab - NH EPA P3'!AJ$37:AJ$402&lt;&gt;""),0),0)),"")</f>
        <v>3.86</v>
      </c>
      <c r="I28" s="50">
        <f>IFERROR(INDEX('Data Tab - NH EPA P3'!AH$37:AH$402,MATCH(1,INDEX(('Data Tab - NH EPA P3'!$C$37:$C$402=$B28)*('Data Tab - NH EPA P3'!AH$37:AH$402&lt;&gt;""),0),0)),"")</f>
        <v>6.7</v>
      </c>
      <c r="J28" s="80">
        <f>IFERROR(INDEX('Data Tab - NH EPA P3'!Z$37:Z$402,MATCH(1,INDEX(('Data Tab - NH EPA P3'!$C$37:$C$402=$B28)*('Data Tab - NH EPA P3'!Z$37:Z$402&lt;&gt;""),0),0)),"")</f>
        <v>1.1399999999999999</v>
      </c>
      <c r="K28" s="263" t="str">
        <f t="array" ref="K28">IFERROR(INDEX('Data Tab - NH Effluent Quality'!R$37:R$2000,MATCH(1,INDEX((TRUNC('Data Tab - NH Effluent Quality'!$C$37:$C$2000,0)=$B28)*('Data Tab - NH Effluent Quality'!R$37:R$2000&lt;&gt;""),0),0)),"")</f>
        <v/>
      </c>
    </row>
    <row r="29" spans="2:11" x14ac:dyDescent="0.2">
      <c r="B29" s="203">
        <f t="array" ref="B29">IFERROR(INDEX('NH Intermediate'!$C$8:$C$103,MATCH(0,COUNTIF($B$12:B28,'NH Intermediate'!$C$8:$C$103&amp;""),0)),"")</f>
        <v>45140.333333333328</v>
      </c>
      <c r="C29" s="26" t="str">
        <f>IFERROR(INDEX('Data Tab - NH EPA P3'!AA$37:AA$402,MATCH(1,INDEX(('Data Tab - NH EPA P3'!$C$37:$C$402=$B29)*('Data Tab - NH EPA P3'!AA$37:AA$402&lt;&gt;""),0),0)),"")</f>
        <v>&lt;2</v>
      </c>
      <c r="D29" s="26">
        <f>IFERROR(INDEX('Data Tab - NH EPA P3'!AL$37:AL$402,MATCH(1,INDEX(('Data Tab - NH EPA P3'!$C$37:$C$402=$B29)*('Data Tab - NH EPA P3'!AL$37:AL$402&lt;&gt;""),0),0)),"")</f>
        <v>3</v>
      </c>
      <c r="E29" s="26" t="str">
        <f>IFERROR(INDEX('Data Tab - NH EPA P3'!AF$37:AF$402,MATCH(1,INDEX(('Data Tab - NH EPA P3'!$C$37:$C$402=$B29)*('Data Tab - NH EPA P3'!AF$37:AF$402&lt;&gt;""),0),0)),"")</f>
        <v>&lt;2</v>
      </c>
      <c r="F29" s="26">
        <f>IFERROR(INDEX('Data Tab - NH EPA P3'!AC$37:AC$402,MATCH(1,INDEX(('Data Tab - NH EPA P3'!$C$37:$C$402=$B29)*('Data Tab - NH EPA P3'!AC$37:AC$402&lt;&gt;""),0),0)),"")</f>
        <v>2</v>
      </c>
      <c r="G29" s="44">
        <f>IFERROR(INDEX('Data Tab - NH EPA P3'!AK$37:AK$402,MATCH(1,INDEX(('Data Tab - NH EPA P3'!$C$37:$C$402=$B29)*('Data Tab - NH EPA P3'!AK$37:AK$402&lt;&gt;""),0),0)),"")</f>
        <v>0.27</v>
      </c>
      <c r="H29" s="44">
        <f>IFERROR(INDEX('Data Tab - NH EPA P3'!AJ$37:AJ$402,MATCH(1,INDEX(('Data Tab - NH EPA P3'!$C$37:$C$402=$B29)*('Data Tab - NH EPA P3'!AJ$37:AJ$402&lt;&gt;""),0),0)),"")</f>
        <v>4.17</v>
      </c>
      <c r="I29" s="50">
        <f>IFERROR(INDEX('Data Tab - NH EPA P3'!AH$37:AH$402,MATCH(1,INDEX(('Data Tab - NH EPA P3'!$C$37:$C$402=$B29)*('Data Tab - NH EPA P3'!AH$37:AH$402&lt;&gt;""),0),0)),"")</f>
        <v>6.9</v>
      </c>
      <c r="J29" s="80">
        <f>IFERROR(INDEX('Data Tab - NH EPA P3'!Z$37:Z$402,MATCH(1,INDEX(('Data Tab - NH EPA P3'!$C$37:$C$402=$B29)*('Data Tab - NH EPA P3'!Z$37:Z$402&lt;&gt;""),0),0)),"")</f>
        <v>1.35</v>
      </c>
      <c r="K29" s="263" t="str">
        <f t="array" ref="K29">IFERROR(INDEX('Data Tab - NH Effluent Quality'!R$37:R$2000,MATCH(1,INDEX((TRUNC('Data Tab - NH Effluent Quality'!$C$37:$C$2000,0)=$B29)*('Data Tab - NH Effluent Quality'!R$37:R$2000&lt;&gt;""),0),0)),"")</f>
        <v/>
      </c>
    </row>
    <row r="30" spans="2:11" x14ac:dyDescent="0.2">
      <c r="B30" s="203">
        <f t="array" ref="B30">IFERROR(INDEX('NH Intermediate'!$C$8:$C$103,MATCH(0,COUNTIF($B$12:B29,'NH Intermediate'!$C$8:$C$103&amp;""),0)),"")</f>
        <v>45154.333333333328</v>
      </c>
      <c r="C30" s="26">
        <f>IFERROR(INDEX('Data Tab - NH EPA P3'!AA$37:AA$402,MATCH(1,INDEX(('Data Tab - NH EPA P3'!$C$37:$C$402=$B30)*('Data Tab - NH EPA P3'!AA$37:AA$402&lt;&gt;""),0),0)),"")</f>
        <v>2</v>
      </c>
      <c r="D30" s="26">
        <f>IFERROR(INDEX('Data Tab - NH EPA P3'!AL$37:AL$402,MATCH(1,INDEX(('Data Tab - NH EPA P3'!$C$37:$C$402=$B30)*('Data Tab - NH EPA P3'!AL$37:AL$402&lt;&gt;""),0),0)),"")</f>
        <v>5</v>
      </c>
      <c r="E30" s="26" t="str">
        <f>IFERROR(INDEX('Data Tab - NH EPA P3'!AF$37:AF$402,MATCH(1,INDEX(('Data Tab - NH EPA P3'!$C$37:$C$402=$B30)*('Data Tab - NH EPA P3'!AF$37:AF$402&lt;&gt;""),0),0)),"")</f>
        <v>&lt;2</v>
      </c>
      <c r="F30" s="26">
        <f>IFERROR(INDEX('Data Tab - NH EPA P3'!AC$37:AC$402,MATCH(1,INDEX(('Data Tab - NH EPA P3'!$C$37:$C$402=$B30)*('Data Tab - NH EPA P3'!AC$37:AC$402&lt;&gt;""),0),0)),"")</f>
        <v>0</v>
      </c>
      <c r="G30" s="44">
        <f>IFERROR(INDEX('Data Tab - NH EPA P3'!AK$37:AK$402,MATCH(1,INDEX(('Data Tab - NH EPA P3'!$C$37:$C$402=$B30)*('Data Tab - NH EPA P3'!AK$37:AK$402&lt;&gt;""),0),0)),"")</f>
        <v>0.25</v>
      </c>
      <c r="H30" s="44">
        <f>IFERROR(INDEX('Data Tab - NH EPA P3'!AJ$37:AJ$402,MATCH(1,INDEX(('Data Tab - NH EPA P3'!$C$37:$C$402=$B30)*('Data Tab - NH EPA P3'!AJ$37:AJ$402&lt;&gt;""),0),0)),"")</f>
        <v>4.42</v>
      </c>
      <c r="I30" s="50">
        <f>IFERROR(INDEX('Data Tab - NH EPA P3'!AH$37:AH$402,MATCH(1,INDEX(('Data Tab - NH EPA P3'!$C$37:$C$402=$B30)*('Data Tab - NH EPA P3'!AH$37:AH$402&lt;&gt;""),0),0)),"")</f>
        <v>6.8</v>
      </c>
      <c r="J30" s="80">
        <f>IFERROR(INDEX('Data Tab - NH EPA P3'!Z$37:Z$402,MATCH(1,INDEX(('Data Tab - NH EPA P3'!$C$37:$C$402=$B30)*('Data Tab - NH EPA P3'!Z$37:Z$402&lt;&gt;""),0),0)),"")</f>
        <v>1.1200000000000001</v>
      </c>
      <c r="K30" s="263" t="str">
        <f t="array" ref="K30">IFERROR(INDEX('Data Tab - NH Effluent Quality'!R$37:R$2000,MATCH(1,INDEX((TRUNC('Data Tab - NH Effluent Quality'!$C$37:$C$2000,0)=$B30)*('Data Tab - NH Effluent Quality'!R$37:R$2000&lt;&gt;""),0),0)),"")</f>
        <v/>
      </c>
    </row>
    <row r="31" spans="2:11" x14ac:dyDescent="0.2">
      <c r="B31" s="203">
        <f t="array" ref="B31">IFERROR(INDEX('NH Intermediate'!$C$8:$C$103,MATCH(0,COUNTIF($B$12:B30,'NH Intermediate'!$C$8:$C$103&amp;""),0)),"")</f>
        <v>45168.333333333328</v>
      </c>
      <c r="C31" s="26">
        <f>IFERROR(INDEX('Data Tab - NH EPA P3'!AA$37:AA$402,MATCH(1,INDEX(('Data Tab - NH EPA P3'!$C$37:$C$402=$B31)*('Data Tab - NH EPA P3'!AA$37:AA$402&lt;&gt;""),0),0)),"")</f>
        <v>3</v>
      </c>
      <c r="D31" s="26">
        <f>IFERROR(INDEX('Data Tab - NH EPA P3'!AL$37:AL$402,MATCH(1,INDEX(('Data Tab - NH EPA P3'!$C$37:$C$402=$B31)*('Data Tab - NH EPA P3'!AL$37:AL$402&lt;&gt;""),0),0)),"")</f>
        <v>5</v>
      </c>
      <c r="E31" s="26" t="str">
        <f>IFERROR(INDEX('Data Tab - NH EPA P3'!AF$37:AF$402,MATCH(1,INDEX(('Data Tab - NH EPA P3'!$C$37:$C$402=$B31)*('Data Tab - NH EPA P3'!AF$37:AF$402&lt;&gt;""),0),0)),"")</f>
        <v>&lt;2</v>
      </c>
      <c r="F31" s="26">
        <f>IFERROR(INDEX('Data Tab - NH EPA P3'!AC$37:AC$402,MATCH(1,INDEX(('Data Tab - NH EPA P3'!$C$37:$C$402=$B31)*('Data Tab - NH EPA P3'!AC$37:AC$402&lt;&gt;""),0),0)),"")</f>
        <v>0</v>
      </c>
      <c r="G31" s="44">
        <f>IFERROR(INDEX('Data Tab - NH EPA P3'!AK$37:AK$402,MATCH(1,INDEX(('Data Tab - NH EPA P3'!$C$37:$C$402=$B31)*('Data Tab - NH EPA P3'!AK$37:AK$402&lt;&gt;""),0),0)),"")</f>
        <v>0.26</v>
      </c>
      <c r="H31" s="44">
        <f>IFERROR(INDEX('Data Tab - NH EPA P3'!AJ$37:AJ$402,MATCH(1,INDEX(('Data Tab - NH EPA P3'!$C$37:$C$402=$B31)*('Data Tab - NH EPA P3'!AJ$37:AJ$402&lt;&gt;""),0),0)),"")</f>
        <v>3.42</v>
      </c>
      <c r="I31" s="50">
        <f>IFERROR(INDEX('Data Tab - NH EPA P3'!AH$37:AH$402,MATCH(1,INDEX(('Data Tab - NH EPA P3'!$C$37:$C$402=$B31)*('Data Tab - NH EPA P3'!AH$37:AH$402&lt;&gt;""),0),0)),"")</f>
        <v>7.2</v>
      </c>
      <c r="J31" s="80">
        <f>IFERROR(INDEX('Data Tab - NH EPA P3'!Z$37:Z$402,MATCH(1,INDEX(('Data Tab - NH EPA P3'!$C$37:$C$402=$B31)*('Data Tab - NH EPA P3'!Z$37:Z$402&lt;&gt;""),0),0)),"")</f>
        <v>0.38</v>
      </c>
      <c r="K31" s="263" t="str">
        <f t="array" ref="K31">IFERROR(INDEX('Data Tab - NH Effluent Quality'!R$37:R$2000,MATCH(1,INDEX((TRUNC('Data Tab - NH Effluent Quality'!$C$37:$C$2000,0)=$B31)*('Data Tab - NH Effluent Quality'!R$37:R$2000&lt;&gt;""),0),0)),"")</f>
        <v/>
      </c>
    </row>
    <row r="32" spans="2:11" x14ac:dyDescent="0.2">
      <c r="B32" s="203">
        <f t="array" ref="B32">IFERROR(INDEX('NH Intermediate'!$C$8:$C$103,MATCH(0,COUNTIF($B$12:B31,'NH Intermediate'!$C$8:$C$103&amp;""),0)),"")</f>
        <v>45182.333333333328</v>
      </c>
      <c r="C32" s="26">
        <f>IFERROR(INDEX('Data Tab - NH EPA P3'!AA$37:AA$402,MATCH(1,INDEX(('Data Tab - NH EPA P3'!$C$37:$C$402=$B32)*('Data Tab - NH EPA P3'!AA$37:AA$402&lt;&gt;""),0),0)),"")</f>
        <v>3</v>
      </c>
      <c r="D32" s="26">
        <f>IFERROR(INDEX('Data Tab - NH EPA P3'!AL$37:AL$402,MATCH(1,INDEX(('Data Tab - NH EPA P3'!$C$37:$C$402=$B32)*('Data Tab - NH EPA P3'!AL$37:AL$402&lt;&gt;""),0),0)),"")</f>
        <v>4</v>
      </c>
      <c r="E32" s="26" t="str">
        <f>IFERROR(INDEX('Data Tab - NH EPA P3'!AF$37:AF$402,MATCH(1,INDEX(('Data Tab - NH EPA P3'!$C$37:$C$402=$B32)*('Data Tab - NH EPA P3'!AF$37:AF$402&lt;&gt;""),0),0)),"")</f>
        <v>&lt;2</v>
      </c>
      <c r="F32" s="26">
        <f>IFERROR(INDEX('Data Tab - NH EPA P3'!AC$37:AC$402,MATCH(1,INDEX(('Data Tab - NH EPA P3'!$C$37:$C$402=$B32)*('Data Tab - NH EPA P3'!AC$37:AC$402&lt;&gt;""),0),0)),"")</f>
        <v>0</v>
      </c>
      <c r="G32" s="44">
        <f>IFERROR(INDEX('Data Tab - NH EPA P3'!AK$37:AK$402,MATCH(1,INDEX(('Data Tab - NH EPA P3'!$C$37:$C$402=$B32)*('Data Tab - NH EPA P3'!AK$37:AK$402&lt;&gt;""),0),0)),"")</f>
        <v>0.32</v>
      </c>
      <c r="H32" s="44">
        <f>IFERROR(INDEX('Data Tab - NH EPA P3'!AJ$37:AJ$402,MATCH(1,INDEX(('Data Tab - NH EPA P3'!$C$37:$C$402=$B32)*('Data Tab - NH EPA P3'!AJ$37:AJ$402&lt;&gt;""),0),0)),"")</f>
        <v>3.77</v>
      </c>
      <c r="I32" s="50">
        <f>IFERROR(INDEX('Data Tab - NH EPA P3'!AH$37:AH$402,MATCH(1,INDEX(('Data Tab - NH EPA P3'!$C$37:$C$402=$B32)*('Data Tab - NH EPA P3'!AH$37:AH$402&lt;&gt;""),0),0)),"")</f>
        <v>6.7</v>
      </c>
      <c r="J32" s="80" t="str">
        <f>IFERROR(INDEX('Data Tab - NH EPA P3'!Z$37:Z$402,MATCH(1,INDEX(('Data Tab - NH EPA P3'!$C$37:$C$402=$B32)*('Data Tab - NH EPA P3'!Z$37:Z$402&lt;&gt;""),0),0)),"")</f>
        <v>&lt;0.02</v>
      </c>
      <c r="K32" s="263" t="str">
        <f t="array" ref="K32">IFERROR(INDEX('Data Tab - NH Effluent Quality'!R$37:R$2000,MATCH(1,INDEX((TRUNC('Data Tab - NH Effluent Quality'!$C$37:$C$2000,0)=$B32)*('Data Tab - NH Effluent Quality'!R$37:R$2000&lt;&gt;""),0),0)),"")</f>
        <v/>
      </c>
    </row>
    <row r="33" spans="2:11" x14ac:dyDescent="0.2">
      <c r="B33" s="203">
        <f t="array" ref="B33">IFERROR(INDEX('NH Intermediate'!$C$8:$C$103,MATCH(0,COUNTIF($B$12:B32,'NH Intermediate'!$C$8:$C$103&amp;""),0)),"")</f>
        <v>45196.333333333328</v>
      </c>
      <c r="C33" s="26">
        <f>IFERROR(INDEX('Data Tab - NH EPA P3'!AA$37:AA$402,MATCH(1,INDEX(('Data Tab - NH EPA P3'!$C$37:$C$402=$B33)*('Data Tab - NH EPA P3'!AA$37:AA$402&lt;&gt;""),0),0)),"")</f>
        <v>3</v>
      </c>
      <c r="D33" s="26">
        <f>IFERROR(INDEX('Data Tab - NH EPA P3'!AL$37:AL$402,MATCH(1,INDEX(('Data Tab - NH EPA P3'!$C$37:$C$402=$B33)*('Data Tab - NH EPA P3'!AL$37:AL$402&lt;&gt;""),0),0)),"")</f>
        <v>11</v>
      </c>
      <c r="E33" s="26" t="str">
        <f>IFERROR(INDEX('Data Tab - NH EPA P3'!AF$37:AF$402,MATCH(1,INDEX(('Data Tab - NH EPA P3'!$C$37:$C$402=$B33)*('Data Tab - NH EPA P3'!AF$37:AF$402&lt;&gt;""),0),0)),"")</f>
        <v>&lt;2</v>
      </c>
      <c r="F33" s="26">
        <f>IFERROR(INDEX('Data Tab - NH EPA P3'!AC$37:AC$402,MATCH(1,INDEX(('Data Tab - NH EPA P3'!$C$37:$C$402=$B33)*('Data Tab - NH EPA P3'!AC$37:AC$402&lt;&gt;""),0),0)),"")</f>
        <v>0</v>
      </c>
      <c r="G33" s="44">
        <f>IFERROR(INDEX('Data Tab - NH EPA P3'!AK$37:AK$402,MATCH(1,INDEX(('Data Tab - NH EPA P3'!$C$37:$C$402=$B33)*('Data Tab - NH EPA P3'!AK$37:AK$402&lt;&gt;""),0),0)),"")</f>
        <v>0.65</v>
      </c>
      <c r="H33" s="44">
        <f>IFERROR(INDEX('Data Tab - NH EPA P3'!AJ$37:AJ$402,MATCH(1,INDEX(('Data Tab - NH EPA P3'!$C$37:$C$402=$B33)*('Data Tab - NH EPA P3'!AJ$37:AJ$402&lt;&gt;""),0),0)),"")</f>
        <v>3.69</v>
      </c>
      <c r="I33" s="50">
        <f>IFERROR(INDEX('Data Tab - NH EPA P3'!AH$37:AH$402,MATCH(1,INDEX(('Data Tab - NH EPA P3'!$C$37:$C$402=$B33)*('Data Tab - NH EPA P3'!AH$37:AH$402&lt;&gt;""),0),0)),"")</f>
        <v>6.6</v>
      </c>
      <c r="J33" s="80">
        <f>IFERROR(INDEX('Data Tab - NH EPA P3'!Z$37:Z$402,MATCH(1,INDEX(('Data Tab - NH EPA P3'!$C$37:$C$402=$B33)*('Data Tab - NH EPA P3'!Z$37:Z$402&lt;&gt;""),0),0)),"")</f>
        <v>1.01</v>
      </c>
      <c r="K33" s="263" t="str">
        <f t="array" ref="K33">IFERROR(INDEX('Data Tab - NH Effluent Quality'!R$37:R$2000,MATCH(1,INDEX((TRUNC('Data Tab - NH Effluent Quality'!$C$37:$C$2000,0)=$B33)*('Data Tab - NH Effluent Quality'!R$37:R$2000&lt;&gt;""),0),0)),"")</f>
        <v/>
      </c>
    </row>
    <row r="34" spans="2:11" x14ac:dyDescent="0.2">
      <c r="B34" s="203">
        <f t="array" ref="B34">IFERROR(INDEX('NH Intermediate'!$C$8:$C$103,MATCH(0,COUNTIF($B$12:B33,'NH Intermediate'!$C$8:$C$103&amp;""),0)),"")</f>
        <v>45210.375</v>
      </c>
      <c r="C34" s="26" t="str">
        <f>IFERROR(INDEX('Data Tab - NH EPA P3'!AA$37:AA$402,MATCH(1,INDEX(('Data Tab - NH EPA P3'!$C$37:$C$402=$B34)*('Data Tab - NH EPA P3'!AA$37:AA$402&lt;&gt;""),0),0)),"")</f>
        <v>&lt;2</v>
      </c>
      <c r="D34" s="26">
        <f>IFERROR(INDEX('Data Tab - NH EPA P3'!AL$37:AL$402,MATCH(1,INDEX(('Data Tab - NH EPA P3'!$C$37:$C$402=$B34)*('Data Tab - NH EPA P3'!AL$37:AL$402&lt;&gt;""),0),0)),"")</f>
        <v>6</v>
      </c>
      <c r="E34" s="26" t="str">
        <f>IFERROR(INDEX('Data Tab - NH EPA P3'!AF$37:AF$402,MATCH(1,INDEX(('Data Tab - NH EPA P3'!$C$37:$C$402=$B34)*('Data Tab - NH EPA P3'!AF$37:AF$402&lt;&gt;""),0),0)),"")</f>
        <v>&lt;2</v>
      </c>
      <c r="F34" s="26">
        <f>IFERROR(INDEX('Data Tab - NH EPA P3'!AC$37:AC$402,MATCH(1,INDEX(('Data Tab - NH EPA P3'!$C$37:$C$402=$B34)*('Data Tab - NH EPA P3'!AC$37:AC$402&lt;&gt;""),0),0)),"")</f>
        <v>0</v>
      </c>
      <c r="G34" s="44">
        <f>IFERROR(INDEX('Data Tab - NH EPA P3'!AK$37:AK$402,MATCH(1,INDEX(('Data Tab - NH EPA P3'!$C$37:$C$402=$B34)*('Data Tab - NH EPA P3'!AK$37:AK$402&lt;&gt;""),0),0)),"")</f>
        <v>0.38</v>
      </c>
      <c r="H34" s="44">
        <f>IFERROR(INDEX('Data Tab - NH EPA P3'!AJ$37:AJ$402,MATCH(1,INDEX(('Data Tab - NH EPA P3'!$C$37:$C$402=$B34)*('Data Tab - NH EPA P3'!AJ$37:AJ$402&lt;&gt;""),0),0)),"")</f>
        <v>3.37</v>
      </c>
      <c r="I34" s="50">
        <f>IFERROR(INDEX('Data Tab - NH EPA P3'!AH$37:AH$402,MATCH(1,INDEX(('Data Tab - NH EPA P3'!$C$37:$C$402=$B34)*('Data Tab - NH EPA P3'!AH$37:AH$402&lt;&gt;""),0),0)),"")</f>
        <v>6.2</v>
      </c>
      <c r="J34" s="80">
        <f>IFERROR(INDEX('Data Tab - NH EPA P3'!Z$37:Z$402,MATCH(1,INDEX(('Data Tab - NH EPA P3'!$C$37:$C$402=$B34)*('Data Tab - NH EPA P3'!Z$37:Z$402&lt;&gt;""),0),0)),"")</f>
        <v>0.5</v>
      </c>
      <c r="K34" s="263" t="str">
        <f t="array" ref="K34">IFERROR(INDEX('Data Tab - NH Effluent Quality'!R$37:R$2000,MATCH(1,INDEX((TRUNC('Data Tab - NH Effluent Quality'!$C$37:$C$2000,0)=$B34)*('Data Tab - NH Effluent Quality'!R$37:R$2000&lt;&gt;""),0),0)),"")</f>
        <v/>
      </c>
    </row>
    <row r="35" spans="2:11" x14ac:dyDescent="0.2">
      <c r="B35" s="203">
        <f t="array" ref="B35">IFERROR(INDEX('NH Intermediate'!$C$8:$C$103,MATCH(0,COUNTIF($B$12:B34,'NH Intermediate'!$C$8:$C$103&amp;""),0)),"")</f>
        <v>45224</v>
      </c>
      <c r="C35" s="26">
        <f>IFERROR(INDEX('Data Tab - NH EPA P3'!AA$37:AA$402,MATCH(1,INDEX(('Data Tab - NH EPA P3'!$C$37:$C$402=$B35)*('Data Tab - NH EPA P3'!AA$37:AA$402&lt;&gt;""),0),0)),"")</f>
        <v>7</v>
      </c>
      <c r="D35" s="26">
        <f>IFERROR(INDEX('Data Tab - NH EPA P3'!AL$37:AL$402,MATCH(1,INDEX(('Data Tab - NH EPA P3'!$C$37:$C$402=$B35)*('Data Tab - NH EPA P3'!AL$37:AL$402&lt;&gt;""),0),0)),"")</f>
        <v>12</v>
      </c>
      <c r="E35" s="26" t="str">
        <f>IFERROR(INDEX('Data Tab - NH EPA P3'!AF$37:AF$402,MATCH(1,INDEX(('Data Tab - NH EPA P3'!$C$37:$C$402=$B35)*('Data Tab - NH EPA P3'!AF$37:AF$402&lt;&gt;""),0),0)),"")</f>
        <v>&lt;2</v>
      </c>
      <c r="F35" s="26">
        <f>IFERROR(INDEX('Data Tab - NH EPA P3'!AC$37:AC$402,MATCH(1,INDEX(('Data Tab - NH EPA P3'!$C$37:$C$402=$B35)*('Data Tab - NH EPA P3'!AC$37:AC$402&lt;&gt;""),0),0)),"")</f>
        <v>4</v>
      </c>
      <c r="G35" s="44">
        <f>IFERROR(INDEX('Data Tab - NH EPA P3'!AK$37:AK$402,MATCH(1,INDEX(('Data Tab - NH EPA P3'!$C$37:$C$402=$B35)*('Data Tab - NH EPA P3'!AK$37:AK$402&lt;&gt;""),0),0)),"")</f>
        <v>0.54</v>
      </c>
      <c r="H35" s="44">
        <f>IFERROR(INDEX('Data Tab - NH EPA P3'!AJ$37:AJ$402,MATCH(1,INDEX(('Data Tab - NH EPA P3'!$C$37:$C$402=$B35)*('Data Tab - NH EPA P3'!AJ$37:AJ$402&lt;&gt;""),0),0)),"")</f>
        <v>4.37</v>
      </c>
      <c r="I35" s="50">
        <f>IFERROR(INDEX('Data Tab - NH EPA P3'!AH$37:AH$402,MATCH(1,INDEX(('Data Tab - NH EPA P3'!$C$37:$C$402=$B35)*('Data Tab - NH EPA P3'!AH$37:AH$402&lt;&gt;""),0),0)),"")</f>
        <v>6.6</v>
      </c>
      <c r="J35" s="80">
        <f>IFERROR(INDEX('Data Tab - NH EPA P3'!Z$37:Z$402,MATCH(1,INDEX(('Data Tab - NH EPA P3'!$C$37:$C$402=$B35)*('Data Tab - NH EPA P3'!Z$37:Z$402&lt;&gt;""),0),0)),"")</f>
        <v>0.34</v>
      </c>
      <c r="K35" s="263" t="str">
        <f t="array" ref="K35">IFERROR(INDEX('Data Tab - NH Effluent Quality'!R$37:R$2000,MATCH(1,INDEX((TRUNC('Data Tab - NH Effluent Quality'!$C$37:$C$2000,0)=$B35)*('Data Tab - NH Effluent Quality'!R$37:R$2000&lt;&gt;""),0),0)),"")</f>
        <v/>
      </c>
    </row>
    <row r="36" spans="2:11" x14ac:dyDescent="0.2">
      <c r="B36" s="203">
        <f t="array" ref="B36">IFERROR(INDEX('NH Intermediate'!$C$8:$C$103,MATCH(0,COUNTIF($B$12:B35,'NH Intermediate'!$C$8:$C$103&amp;""),0)),"")</f>
        <v>45238</v>
      </c>
      <c r="C36" s="26">
        <f>IFERROR(INDEX('Data Tab - NH EPA P3'!AA$37:AA$402,MATCH(1,INDEX(('Data Tab - NH EPA P3'!$C$37:$C$402=$B36)*('Data Tab - NH EPA P3'!AA$37:AA$402&lt;&gt;""),0),0)),"")</f>
        <v>2</v>
      </c>
      <c r="D36" s="26">
        <f>IFERROR(INDEX('Data Tab - NH EPA P3'!AL$37:AL$402,MATCH(1,INDEX(('Data Tab - NH EPA P3'!$C$37:$C$402=$B36)*('Data Tab - NH EPA P3'!AL$37:AL$402&lt;&gt;""),0),0)),"")</f>
        <v>4</v>
      </c>
      <c r="E36" s="26" t="str">
        <f>IFERROR(INDEX('Data Tab - NH EPA P3'!AF$37:AF$402,MATCH(1,INDEX(('Data Tab - NH EPA P3'!$C$37:$C$402=$B36)*('Data Tab - NH EPA P3'!AF$37:AF$402&lt;&gt;""),0),0)),"")</f>
        <v>&lt;2</v>
      </c>
      <c r="F36" s="26">
        <f>IFERROR(INDEX('Data Tab - NH EPA P3'!AC$37:AC$402,MATCH(1,INDEX(('Data Tab - NH EPA P3'!$C$37:$C$402=$B36)*('Data Tab - NH EPA P3'!AC$37:AC$402&lt;&gt;""),0),0)),"")</f>
        <v>0</v>
      </c>
      <c r="G36" s="44">
        <f>IFERROR(INDEX('Data Tab - NH EPA P3'!AK$37:AK$402,MATCH(1,INDEX(('Data Tab - NH EPA P3'!$C$37:$C$402=$B36)*('Data Tab - NH EPA P3'!AK$37:AK$402&lt;&gt;""),0),0)),"")</f>
        <v>0.28000000000000003</v>
      </c>
      <c r="H36" s="44">
        <f>IFERROR(INDEX('Data Tab - NH EPA P3'!AJ$37:AJ$402,MATCH(1,INDEX(('Data Tab - NH EPA P3'!$C$37:$C$402=$B36)*('Data Tab - NH EPA P3'!AJ$37:AJ$402&lt;&gt;""),0),0)),"")</f>
        <v>3.9</v>
      </c>
      <c r="I36" s="50">
        <f>IFERROR(INDEX('Data Tab - NH EPA P3'!AH$37:AH$402,MATCH(1,INDEX(('Data Tab - NH EPA P3'!$C$37:$C$402=$B36)*('Data Tab - NH EPA P3'!AH$37:AH$402&lt;&gt;""),0),0)),"")</f>
        <v>6.4</v>
      </c>
      <c r="J36" s="80">
        <f>IFERROR(INDEX('Data Tab - NH EPA P3'!Z$37:Z$402,MATCH(1,INDEX(('Data Tab - NH EPA P3'!$C$37:$C$402=$B36)*('Data Tab - NH EPA P3'!Z$37:Z$402&lt;&gt;""),0),0)),"")</f>
        <v>0.78</v>
      </c>
      <c r="K36" s="263" t="str">
        <f t="array" ref="K36">IFERROR(INDEX('Data Tab - NH Effluent Quality'!R$37:R$2000,MATCH(1,INDEX((TRUNC('Data Tab - NH Effluent Quality'!$C$37:$C$2000,0)=$B36)*('Data Tab - NH Effluent Quality'!R$37:R$2000&lt;&gt;""),0),0)),"")</f>
        <v/>
      </c>
    </row>
    <row r="37" spans="2:11" x14ac:dyDescent="0.2">
      <c r="B37" s="203">
        <f t="array" ref="B37">IFERROR(INDEX('NH Intermediate'!$C$8:$C$103,MATCH(0,COUNTIF($B$12:B36,'NH Intermediate'!$C$8:$C$103&amp;""),0)),"")</f>
        <v>45252</v>
      </c>
      <c r="C37" s="26" t="str">
        <f>IFERROR(INDEX('Data Tab - NH EPA P3'!AA$37:AA$402,MATCH(1,INDEX(('Data Tab - NH EPA P3'!$C$37:$C$402=$B37)*('Data Tab - NH EPA P3'!AA$37:AA$402&lt;&gt;""),0),0)),"")</f>
        <v>&lt;2</v>
      </c>
      <c r="D37" s="26">
        <f>IFERROR(INDEX('Data Tab - NH EPA P3'!AL$37:AL$402,MATCH(1,INDEX(('Data Tab - NH EPA P3'!$C$37:$C$402=$B37)*('Data Tab - NH EPA P3'!AL$37:AL$402&lt;&gt;""),0),0)),"")</f>
        <v>3</v>
      </c>
      <c r="E37" s="26" t="str">
        <f>IFERROR(INDEX('Data Tab - NH EPA P3'!AF$37:AF$402,MATCH(1,INDEX(('Data Tab - NH EPA P3'!$C$37:$C$402=$B37)*('Data Tab - NH EPA P3'!AF$37:AF$402&lt;&gt;""),0),0)),"")</f>
        <v>&lt;2</v>
      </c>
      <c r="F37" s="26">
        <f>IFERROR(INDEX('Data Tab - NH EPA P3'!AC$37:AC$402,MATCH(1,INDEX(('Data Tab - NH EPA P3'!$C$37:$C$402=$B37)*('Data Tab - NH EPA P3'!AC$37:AC$402&lt;&gt;""),0),0)),"")</f>
        <v>0</v>
      </c>
      <c r="G37" s="44">
        <f>IFERROR(INDEX('Data Tab - NH EPA P3'!AK$37:AK$402,MATCH(1,INDEX(('Data Tab - NH EPA P3'!$C$37:$C$402=$B37)*('Data Tab - NH EPA P3'!AK$37:AK$402&lt;&gt;""),0),0)),"")</f>
        <v>0.22</v>
      </c>
      <c r="H37" s="44">
        <f>IFERROR(INDEX('Data Tab - NH EPA P3'!AJ$37:AJ$402,MATCH(1,INDEX(('Data Tab - NH EPA P3'!$C$37:$C$402=$B37)*('Data Tab - NH EPA P3'!AJ$37:AJ$402&lt;&gt;""),0),0)),"")</f>
        <v>4.95</v>
      </c>
      <c r="I37" s="50">
        <f>IFERROR(INDEX('Data Tab - NH EPA P3'!AH$37:AH$402,MATCH(1,INDEX(('Data Tab - NH EPA P3'!$C$37:$C$402=$B37)*('Data Tab - NH EPA P3'!AH$37:AH$402&lt;&gt;""),0),0)),"")</f>
        <v>5.7</v>
      </c>
      <c r="J37" s="80">
        <f>IFERROR(INDEX('Data Tab - NH EPA P3'!Z$37:Z$402,MATCH(1,INDEX(('Data Tab - NH EPA P3'!$C$37:$C$402=$B37)*('Data Tab - NH EPA P3'!Z$37:Z$402&lt;&gt;""),0),0)),"")</f>
        <v>0.91</v>
      </c>
      <c r="K37" s="263" t="str">
        <f t="array" ref="K37">IFERROR(INDEX('Data Tab - NH Effluent Quality'!R$37:R$2000,MATCH(1,INDEX((TRUNC('Data Tab - NH Effluent Quality'!$C$37:$C$2000,0)=$B37)*('Data Tab - NH Effluent Quality'!R$37:R$2000&lt;&gt;""),0),0)),"")</f>
        <v/>
      </c>
    </row>
    <row r="38" spans="2:11" x14ac:dyDescent="0.2">
      <c r="B38" s="203">
        <f t="array" ref="B38">IFERROR(INDEX('NH Intermediate'!$C$8:$C$103,MATCH(0,COUNTIF($B$12:B37,'NH Intermediate'!$C$8:$C$103&amp;""),0)),"")</f>
        <v>45266</v>
      </c>
      <c r="C38" s="26">
        <f>IFERROR(INDEX('Data Tab - NH EPA P3'!AA$37:AA$402,MATCH(1,INDEX(('Data Tab - NH EPA P3'!$C$37:$C$402=$B38)*('Data Tab - NH EPA P3'!AA$37:AA$402&lt;&gt;""),0),0)),"")</f>
        <v>4</v>
      </c>
      <c r="D38" s="26">
        <f>IFERROR(INDEX('Data Tab - NH EPA P3'!AL$37:AL$402,MATCH(1,INDEX(('Data Tab - NH EPA P3'!$C$37:$C$402=$B38)*('Data Tab - NH EPA P3'!AL$37:AL$402&lt;&gt;""),0),0)),"")</f>
        <v>8</v>
      </c>
      <c r="E38" s="26" t="str">
        <f>IFERROR(INDEX('Data Tab - NH EPA P3'!AF$37:AF$402,MATCH(1,INDEX(('Data Tab - NH EPA P3'!$C$37:$C$402=$B38)*('Data Tab - NH EPA P3'!AF$37:AF$402&lt;&gt;""),0),0)),"")</f>
        <v>&lt;2</v>
      </c>
      <c r="F38" s="26">
        <f>IFERROR(INDEX('Data Tab - NH EPA P3'!AC$37:AC$402,MATCH(1,INDEX(('Data Tab - NH EPA P3'!$C$37:$C$402=$B38)*('Data Tab - NH EPA P3'!AC$37:AC$402&lt;&gt;""),0),0)),"")</f>
        <v>4</v>
      </c>
      <c r="G38" s="44">
        <f>IFERROR(INDEX('Data Tab - NH EPA P3'!AK$37:AK$402,MATCH(1,INDEX(('Data Tab - NH EPA P3'!$C$37:$C$402=$B38)*('Data Tab - NH EPA P3'!AK$37:AK$402&lt;&gt;""),0),0)),"")</f>
        <v>0.31</v>
      </c>
      <c r="H38" s="44">
        <f>IFERROR(INDEX('Data Tab - NH EPA P3'!AJ$37:AJ$402,MATCH(1,INDEX(('Data Tab - NH EPA P3'!$C$37:$C$402=$B38)*('Data Tab - NH EPA P3'!AJ$37:AJ$402&lt;&gt;""),0),0)),"")</f>
        <v>6.42</v>
      </c>
      <c r="I38" s="50">
        <f>IFERROR(INDEX('Data Tab - NH EPA P3'!AH$37:AH$402,MATCH(1,INDEX(('Data Tab - NH EPA P3'!$C$37:$C$402=$B38)*('Data Tab - NH EPA P3'!AH$37:AH$402&lt;&gt;""),0),0)),"")</f>
        <v>6.5</v>
      </c>
      <c r="J38" s="80">
        <f>IFERROR(INDEX('Data Tab - NH EPA P3'!Z$37:Z$402,MATCH(1,INDEX(('Data Tab - NH EPA P3'!$C$37:$C$402=$B38)*('Data Tab - NH EPA P3'!Z$37:Z$402&lt;&gt;""),0),0)),"")</f>
        <v>2.13</v>
      </c>
      <c r="K38" s="263" t="str">
        <f t="array" ref="K38">IFERROR(INDEX('Data Tab - NH Effluent Quality'!R$37:R$2000,MATCH(1,INDEX((TRUNC('Data Tab - NH Effluent Quality'!$C$37:$C$2000,0)=$B38)*('Data Tab - NH Effluent Quality'!R$37:R$2000&lt;&gt;""),0),0)),"")</f>
        <v/>
      </c>
    </row>
    <row r="39" spans="2:11" x14ac:dyDescent="0.2">
      <c r="B39" s="203" t="str">
        <f t="array" ref="B39">IFERROR(INDEX('NH Intermediate'!$C$8:$C$103,MATCH(0,COUNTIF($B$12:B38,'NH Intermediate'!$C$8:$C$103&amp;""),0)),"")</f>
        <v/>
      </c>
      <c r="C39" s="26" t="str">
        <f>IFERROR(INDEX('Data Tab - NH EPA P3'!AA$37:AA$402,MATCH(1,INDEX(('Data Tab - NH EPA P3'!$C$37:$C$402=$B39)*('Data Tab - NH EPA P3'!AA$37:AA$402&lt;&gt;""),0),0)),"")</f>
        <v/>
      </c>
      <c r="D39" s="26" t="str">
        <f>IFERROR(INDEX('Data Tab - NH EPA P3'!AL$37:AL$402,MATCH(1,INDEX(('Data Tab - NH EPA P3'!$C$37:$C$402=$B39)*('Data Tab - NH EPA P3'!AL$37:AL$402&lt;&gt;""),0),0)),"")</f>
        <v/>
      </c>
      <c r="E39" s="26" t="str">
        <f>IFERROR(INDEX('Data Tab - NH EPA P3'!AF$37:AF$402,MATCH(1,INDEX(('Data Tab - NH EPA P3'!$C$37:$C$402=$B39)*('Data Tab - NH EPA P3'!AF$37:AF$402&lt;&gt;""),0),0)),"")</f>
        <v/>
      </c>
      <c r="F39" s="26" t="str">
        <f>IFERROR(INDEX('Data Tab - NH EPA P3'!AC$37:AC$402,MATCH(1,INDEX(('Data Tab - NH EPA P3'!$C$37:$C$402=$B39)*('Data Tab - NH EPA P3'!AC$37:AC$402&lt;&gt;""),0),0)),"")</f>
        <v/>
      </c>
      <c r="G39" s="44" t="str">
        <f>IFERROR(INDEX('Data Tab - NH EPA P3'!AK$37:AK$402,MATCH(1,INDEX(('Data Tab - NH EPA P3'!$C$37:$C$402=$B39)*('Data Tab - NH EPA P3'!AK$37:AK$402&lt;&gt;""),0),0)),"")</f>
        <v/>
      </c>
      <c r="H39" s="44" t="str">
        <f>IFERROR(INDEX('Data Tab - NH EPA P3'!AJ$37:AJ$402,MATCH(1,INDEX(('Data Tab - NH EPA P3'!$C$37:$C$402=$B39)*('Data Tab - NH EPA P3'!AJ$37:AJ$402&lt;&gt;""),0),0)),"")</f>
        <v/>
      </c>
      <c r="I39" s="50" t="str">
        <f>IFERROR(INDEX('Data Tab - NH EPA P3'!AH$37:AH$402,MATCH(1,INDEX(('Data Tab - NH EPA P3'!$C$37:$C$402=$B39)*('Data Tab - NH EPA P3'!AH$37:AH$402&lt;&gt;""),0),0)),"")</f>
        <v/>
      </c>
      <c r="J39" s="80" t="str">
        <f>IFERROR(INDEX('Data Tab - NH EPA P3'!Z$37:Z$402,MATCH(1,INDEX(('Data Tab - NH EPA P3'!$C$37:$C$402=$B39)*('Data Tab - NH EPA P3'!Z$37:Z$402&lt;&gt;""),0),0)),"")</f>
        <v/>
      </c>
      <c r="K39" s="263" t="str">
        <f t="array" ref="K39">IFERROR(INDEX('Data Tab - NH Effluent Quality'!R$37:R$2000,MATCH(1,INDEX((TRUNC('Data Tab - NH Effluent Quality'!$C$37:$C$2000,0)=$B39)*('Data Tab - NH Effluent Quality'!R$37:R$2000&lt;&gt;""),0),0)),"")</f>
        <v/>
      </c>
    </row>
    <row r="40" spans="2:11" x14ac:dyDescent="0.2">
      <c r="B40" s="203" t="str">
        <f t="array" ref="B40">IFERROR(INDEX('NH Intermediate'!$C$8:$C$103,MATCH(0,COUNTIF($B$12:B39,'NH Intermediate'!$C$8:$C$103&amp;""),0)),"")</f>
        <v/>
      </c>
      <c r="C40" s="26" t="str">
        <f>IFERROR(INDEX('Data Tab - NH EPA P3'!AA$37:AA$402,MATCH(1,INDEX(('Data Tab - NH EPA P3'!$C$37:$C$402=$B40)*('Data Tab - NH EPA P3'!AA$37:AA$402&lt;&gt;""),0),0)),"")</f>
        <v/>
      </c>
      <c r="D40" s="26" t="str">
        <f>IFERROR(INDEX('Data Tab - NH EPA P3'!AL$37:AL$402,MATCH(1,INDEX(('Data Tab - NH EPA P3'!$C$37:$C$402=$B40)*('Data Tab - NH EPA P3'!AL$37:AL$402&lt;&gt;""),0),0)),"")</f>
        <v/>
      </c>
      <c r="E40" s="26" t="str">
        <f>IFERROR(INDEX('Data Tab - NH EPA P3'!AF$37:AF$402,MATCH(1,INDEX(('Data Tab - NH EPA P3'!$C$37:$C$402=$B40)*('Data Tab - NH EPA P3'!AF$37:AF$402&lt;&gt;""),0),0)),"")</f>
        <v/>
      </c>
      <c r="F40" s="26" t="str">
        <f>IFERROR(INDEX('Data Tab - NH EPA P3'!AC$37:AC$402,MATCH(1,INDEX(('Data Tab - NH EPA P3'!$C$37:$C$402=$B40)*('Data Tab - NH EPA P3'!AC$37:AC$402&lt;&gt;""),0),0)),"")</f>
        <v/>
      </c>
      <c r="G40" s="44" t="str">
        <f>IFERROR(INDEX('Data Tab - NH EPA P3'!AK$37:AK$402,MATCH(1,INDEX(('Data Tab - NH EPA P3'!$C$37:$C$402=$B40)*('Data Tab - NH EPA P3'!AK$37:AK$402&lt;&gt;""),0),0)),"")</f>
        <v/>
      </c>
      <c r="H40" s="44" t="str">
        <f>IFERROR(INDEX('Data Tab - NH EPA P3'!AJ$37:AJ$402,MATCH(1,INDEX(('Data Tab - NH EPA P3'!$C$37:$C$402=$B40)*('Data Tab - NH EPA P3'!AJ$37:AJ$402&lt;&gt;""),0),0)),"")</f>
        <v/>
      </c>
      <c r="I40" s="50" t="str">
        <f>IFERROR(INDEX('Data Tab - NH EPA P3'!AH$37:AH$402,MATCH(1,INDEX(('Data Tab - NH EPA P3'!$C$37:$C$402=$B40)*('Data Tab - NH EPA P3'!AH$37:AH$402&lt;&gt;""),0),0)),"")</f>
        <v/>
      </c>
      <c r="J40" s="80" t="str">
        <f>IFERROR(INDEX('Data Tab - NH EPA P3'!Z$37:Z$402,MATCH(1,INDEX(('Data Tab - NH EPA P3'!$C$37:$C$402=$B40)*('Data Tab - NH EPA P3'!Z$37:Z$402&lt;&gt;""),0),0)),"")</f>
        <v/>
      </c>
      <c r="K40" s="263" t="str">
        <f t="array" ref="K40">IFERROR(INDEX('Data Tab - NH Effluent Quality'!R$37:R$2000,MATCH(1,INDEX((TRUNC('Data Tab - NH Effluent Quality'!$C$37:$C$2000,0)=$B40)*('Data Tab - NH Effluent Quality'!R$37:R$2000&lt;&gt;""),0),0)),"")</f>
        <v/>
      </c>
    </row>
    <row r="41" spans="2:11" x14ac:dyDescent="0.2">
      <c r="B41" s="203" t="str">
        <f t="array" ref="B41">IFERROR(INDEX('NH Intermediate'!$C$8:$C$103,MATCH(0,COUNTIF($B$12:B40,'NH Intermediate'!$C$8:$C$103&amp;""),0)),"")</f>
        <v/>
      </c>
      <c r="C41" s="26" t="str">
        <f>IFERROR(INDEX('Data Tab - NH EPA P3'!AA$37:AA$402,MATCH(1,INDEX(('Data Tab - NH EPA P3'!$C$37:$C$402=$B41)*('Data Tab - NH EPA P3'!AA$37:AA$402&lt;&gt;""),0),0)),"")</f>
        <v/>
      </c>
      <c r="D41" s="26" t="str">
        <f>IFERROR(INDEX('Data Tab - NH EPA P3'!AL$37:AL$402,MATCH(1,INDEX(('Data Tab - NH EPA P3'!$C$37:$C$402=$B41)*('Data Tab - NH EPA P3'!AL$37:AL$402&lt;&gt;""),0),0)),"")</f>
        <v/>
      </c>
      <c r="E41" s="26" t="str">
        <f>IFERROR(INDEX('Data Tab - NH EPA P3'!AF$37:AF$402,MATCH(1,INDEX(('Data Tab - NH EPA P3'!$C$37:$C$402=$B41)*('Data Tab - NH EPA P3'!AF$37:AF$402&lt;&gt;""),0),0)),"")</f>
        <v/>
      </c>
      <c r="F41" s="26" t="str">
        <f>IFERROR(INDEX('Data Tab - NH EPA P3'!AC$37:AC$402,MATCH(1,INDEX(('Data Tab - NH EPA P3'!$C$37:$C$402=$B41)*('Data Tab - NH EPA P3'!AC$37:AC$402&lt;&gt;""),0),0)),"")</f>
        <v/>
      </c>
      <c r="G41" s="44" t="str">
        <f>IFERROR(INDEX('Data Tab - NH EPA P3'!AK$37:AK$402,MATCH(1,INDEX(('Data Tab - NH EPA P3'!$C$37:$C$402=$B41)*('Data Tab - NH EPA P3'!AK$37:AK$402&lt;&gt;""),0),0)),"")</f>
        <v/>
      </c>
      <c r="H41" s="44" t="str">
        <f>IFERROR(INDEX('Data Tab - NH EPA P3'!AJ$37:AJ$402,MATCH(1,INDEX(('Data Tab - NH EPA P3'!$C$37:$C$402=$B41)*('Data Tab - NH EPA P3'!AJ$37:AJ$402&lt;&gt;""),0),0)),"")</f>
        <v/>
      </c>
      <c r="I41" s="50" t="str">
        <f>IFERROR(INDEX('Data Tab - NH EPA P3'!AH$37:AH$402,MATCH(1,INDEX(('Data Tab - NH EPA P3'!$C$37:$C$402=$B41)*('Data Tab - NH EPA P3'!AH$37:AH$402&lt;&gt;""),0),0)),"")</f>
        <v/>
      </c>
      <c r="J41" s="80" t="str">
        <f>IFERROR(INDEX('Data Tab - NH EPA P3'!Z$37:Z$402,MATCH(1,INDEX(('Data Tab - NH EPA P3'!$C$37:$C$402=$B41)*('Data Tab - NH EPA P3'!Z$37:Z$402&lt;&gt;""),0),0)),"")</f>
        <v/>
      </c>
      <c r="K41" s="263" t="str">
        <f t="array" ref="K41">IFERROR(INDEX('Data Tab - NH Effluent Quality'!R$37:R$2000,MATCH(1,INDEX((TRUNC('Data Tab - NH Effluent Quality'!$C$37:$C$2000,0)=$B41)*('Data Tab - NH Effluent Quality'!R$37:R$2000&lt;&gt;""),0),0)),"")</f>
        <v/>
      </c>
    </row>
    <row r="42" spans="2:11" x14ac:dyDescent="0.2">
      <c r="B42" s="203" t="str">
        <f t="array" ref="B42">IFERROR(INDEX('NH Intermediate'!$C$8:$C$103,MATCH(0,COUNTIF($B$12:B41,'NH Intermediate'!$C$8:$C$103&amp;""),0)),"")</f>
        <v/>
      </c>
      <c r="C42" s="26" t="str">
        <f>IFERROR(INDEX('Data Tab - NH EPA P3'!AA$37:AA$402,MATCH(1,INDEX(('Data Tab - NH EPA P3'!$C$37:$C$402=$B42)*('Data Tab - NH EPA P3'!AA$37:AA$402&lt;&gt;""),0),0)),"")</f>
        <v/>
      </c>
      <c r="D42" s="26" t="str">
        <f>IFERROR(INDEX('Data Tab - NH EPA P3'!AL$37:AL$402,MATCH(1,INDEX(('Data Tab - NH EPA P3'!$C$37:$C$402=$B42)*('Data Tab - NH EPA P3'!AL$37:AL$402&lt;&gt;""),0),0)),"")</f>
        <v/>
      </c>
      <c r="E42" s="26" t="str">
        <f>IFERROR(INDEX('Data Tab - NH EPA P3'!AF$37:AF$402,MATCH(1,INDEX(('Data Tab - NH EPA P3'!$C$37:$C$402=$B42)*('Data Tab - NH EPA P3'!AF$37:AF$402&lt;&gt;""),0),0)),"")</f>
        <v/>
      </c>
      <c r="F42" s="26" t="str">
        <f>IFERROR(INDEX('Data Tab - NH EPA P3'!AC$37:AC$402,MATCH(1,INDEX(('Data Tab - NH EPA P3'!$C$37:$C$402=$B42)*('Data Tab - NH EPA P3'!AC$37:AC$402&lt;&gt;""),0),0)),"")</f>
        <v/>
      </c>
      <c r="G42" s="44" t="str">
        <f>IFERROR(INDEX('Data Tab - NH EPA P3'!AK$37:AK$402,MATCH(1,INDEX(('Data Tab - NH EPA P3'!$C$37:$C$402=$B42)*('Data Tab - NH EPA P3'!AK$37:AK$402&lt;&gt;""),0),0)),"")</f>
        <v/>
      </c>
      <c r="H42" s="44" t="str">
        <f>IFERROR(INDEX('Data Tab - NH EPA P3'!AJ$37:AJ$402,MATCH(1,INDEX(('Data Tab - NH EPA P3'!$C$37:$C$402=$B42)*('Data Tab - NH EPA P3'!AJ$37:AJ$402&lt;&gt;""),0),0)),"")</f>
        <v/>
      </c>
      <c r="I42" s="50" t="str">
        <f>IFERROR(INDEX('Data Tab - NH EPA P3'!AH$37:AH$402,MATCH(1,INDEX(('Data Tab - NH EPA P3'!$C$37:$C$402=$B42)*('Data Tab - NH EPA P3'!AH$37:AH$402&lt;&gt;""),0),0)),"")</f>
        <v/>
      </c>
      <c r="J42" s="80" t="str">
        <f>IFERROR(INDEX('Data Tab - NH EPA P3'!Z$37:Z$402,MATCH(1,INDEX(('Data Tab - NH EPA P3'!$C$37:$C$402=$B42)*('Data Tab - NH EPA P3'!Z$37:Z$402&lt;&gt;""),0),0)),"")</f>
        <v/>
      </c>
      <c r="K42" s="263" t="str">
        <f t="array" ref="K42">IFERROR(INDEX('Data Tab - NH Effluent Quality'!R$37:R$2000,MATCH(1,INDEX((TRUNC('Data Tab - NH Effluent Quality'!$C$37:$C$2000,0)=$B42)*('Data Tab - NH Effluent Quality'!R$37:R$2000&lt;&gt;""),0),0)),"")</f>
        <v/>
      </c>
    </row>
    <row r="43" spans="2:11" x14ac:dyDescent="0.2">
      <c r="B43" s="204" t="s">
        <v>13</v>
      </c>
      <c r="C43" s="64">
        <f>ROWS(C13:C42)-COUNTBLANK(C13:C42)</f>
        <v>26</v>
      </c>
      <c r="D43" s="64">
        <f t="shared" ref="D43:J43" si="0">ROWS(D13:D42)-COUNTBLANK(D13:D42)</f>
        <v>26</v>
      </c>
      <c r="E43" s="64">
        <f t="shared" si="0"/>
        <v>26</v>
      </c>
      <c r="F43" s="64">
        <f t="shared" si="0"/>
        <v>26</v>
      </c>
      <c r="G43" s="64">
        <f t="shared" si="0"/>
        <v>26</v>
      </c>
      <c r="H43" s="64">
        <f t="shared" si="0"/>
        <v>26</v>
      </c>
      <c r="I43" s="64">
        <f t="shared" si="0"/>
        <v>26</v>
      </c>
      <c r="J43" s="139">
        <f t="shared" si="0"/>
        <v>26</v>
      </c>
      <c r="K43" s="192"/>
    </row>
    <row r="44" spans="2:11" x14ac:dyDescent="0.2">
      <c r="B44" s="205" t="s">
        <v>102</v>
      </c>
      <c r="C44" s="64">
        <f>IF('Data Tab - NH EPA P3'!AA24&lt;&gt;"",'Data Tab - NH EPA P3'!AA24,"")</f>
        <v>26</v>
      </c>
      <c r="D44" s="64">
        <f>IF('Data Tab - NH EPA P3'!AL24&lt;&gt;"",'Data Tab - NH EPA P3'!AL24,"")</f>
        <v>26</v>
      </c>
      <c r="E44" s="64">
        <f>IF('Data Tab - NH EPA P3'!AF24&lt;&gt;"",'Data Tab - NH EPA P3'!AF24,"")</f>
        <v>26</v>
      </c>
      <c r="F44" s="64">
        <f>IF('Data Tab - NH EPA P3'!AC24&lt;&gt;"",'Data Tab - NH EPA P3'!AC24,"")</f>
        <v>26</v>
      </c>
      <c r="G44" s="64">
        <f>IF('Data Tab - NH EPA P3'!AK24&lt;&gt;"",'Data Tab - NH EPA P3'!AK24,"")</f>
        <v>26</v>
      </c>
      <c r="H44" s="64">
        <f>IF('Data Tab - NH EPA P3'!AJ24&lt;&gt;"",'Data Tab - NH EPA P3'!AJ24,"")</f>
        <v>26</v>
      </c>
      <c r="I44" s="64" t="str">
        <f>IF('Data Tab - NH EPA P3'!AH24&lt;&gt;"",'Data Tab - NH EPA P3'!AH24,"")</f>
        <v/>
      </c>
      <c r="J44" s="139" t="str">
        <f>IF('Data Tab - NH EPA P3'!Z24&lt;&gt;"",'Data Tab - NH EPA P3'!Z24,"")</f>
        <v/>
      </c>
      <c r="K44" s="192"/>
    </row>
    <row r="45" spans="2:11" x14ac:dyDescent="0.2">
      <c r="B45" s="198" t="s">
        <v>1</v>
      </c>
      <c r="C45" s="64">
        <f>MIN('NH Intermediate'!F8:F37)</f>
        <v>1</v>
      </c>
      <c r="D45" s="63">
        <f>MIN('NH Intermediate'!G8:G37)</f>
        <v>1</v>
      </c>
      <c r="E45" s="63">
        <f>MIN('NH Intermediate'!H8:H37)</f>
        <v>1</v>
      </c>
      <c r="F45" s="64">
        <f>MIN('NH Intermediate'!I8:I37)</f>
        <v>0</v>
      </c>
      <c r="G45" s="65">
        <f>MIN('NH Intermediate'!J8:J37)</f>
        <v>0.08</v>
      </c>
      <c r="H45" s="65">
        <f>MIN('NH Intermediate'!K8:K37)</f>
        <v>2.81</v>
      </c>
      <c r="I45" s="66">
        <f>MIN('NH Intermediate'!L8:L37)</f>
        <v>5.7</v>
      </c>
      <c r="J45" s="140">
        <f>MIN('NH Intermediate'!M8:M37)</f>
        <v>0.01</v>
      </c>
      <c r="K45" s="192"/>
    </row>
    <row r="46" spans="2:11" x14ac:dyDescent="0.2">
      <c r="B46" s="198" t="s">
        <v>2</v>
      </c>
      <c r="C46" s="64">
        <f>IFERROR(AVERAGE('NH Intermediate'!F8:F37),"")</f>
        <v>2.2307692307692308</v>
      </c>
      <c r="D46" s="63">
        <f>IFERROR(AVERAGE('NH Intermediate'!G8:G37),"")</f>
        <v>4.3461538461538458</v>
      </c>
      <c r="E46" s="63">
        <f>IFERROR(AVERAGE('NH Intermediate'!H8:H37),"")</f>
        <v>1</v>
      </c>
      <c r="F46" s="64">
        <f>IFERROR(AVERAGE('NH Intermediate'!I8:I37),"")</f>
        <v>0.76923076923076927</v>
      </c>
      <c r="G46" s="65">
        <f>IFERROR(AVERAGE('NH Intermediate'!J8:J37),"")</f>
        <v>0.29500000000000004</v>
      </c>
      <c r="H46" s="65">
        <f>IFERROR(AVERAGE('NH Intermediate'!K8:K37),"")</f>
        <v>4.1219230769230784</v>
      </c>
      <c r="I46" s="66">
        <f>IFERROR(AVERAGE('NH Intermediate'!L8:L37),"")</f>
        <v>6.5538461538461528</v>
      </c>
      <c r="J46" s="140">
        <f>IFERROR(AVERAGE('NH Intermediate'!M8:M37),"")</f>
        <v>0.75653846153846149</v>
      </c>
      <c r="K46" s="192"/>
    </row>
    <row r="47" spans="2:11" x14ac:dyDescent="0.2">
      <c r="B47" s="194" t="s">
        <v>45</v>
      </c>
      <c r="C47" s="39">
        <f>IF(C8&lt;&gt;"",1-COUNTIF(C13:C42,"&gt;"&amp;C8)/C43,"-")</f>
        <v>1</v>
      </c>
      <c r="D47" s="39">
        <f t="shared" ref="D47:J47" si="1">IF(D8&lt;&gt;"",1-COUNTIF(D13:D42,"&gt;"&amp;D8)/D43,"-")</f>
        <v>1</v>
      </c>
      <c r="E47" s="39">
        <f t="shared" si="1"/>
        <v>1</v>
      </c>
      <c r="F47" s="39">
        <f t="shared" si="1"/>
        <v>1</v>
      </c>
      <c r="G47" s="39">
        <f t="shared" si="1"/>
        <v>0.88461538461538458</v>
      </c>
      <c r="H47" s="39">
        <f t="shared" si="1"/>
        <v>1</v>
      </c>
      <c r="I47" s="39" t="str">
        <f t="shared" si="1"/>
        <v>-</v>
      </c>
      <c r="J47" s="131" t="str">
        <f t="shared" si="1"/>
        <v>-</v>
      </c>
      <c r="K47" s="192"/>
    </row>
    <row r="48" spans="2:11" x14ac:dyDescent="0.2">
      <c r="B48" s="194" t="s">
        <v>46</v>
      </c>
      <c r="C48" s="39">
        <f>IF(C10&lt;&gt;"",1-SUM(COUNTIF(C13:C42,"&gt;"&amp;C10),COUNTIF(C13:C42,"&lt;"&amp;C9))/C43,"-")</f>
        <v>1</v>
      </c>
      <c r="D48" s="39">
        <f t="shared" ref="D48:J48" si="2">IF(D10&lt;&gt;"",1-SUM(COUNTIF(D13:D42,"&gt;"&amp;D10),COUNTIF(D13:D42,"&lt;"&amp;D9))/D43,"-")</f>
        <v>1</v>
      </c>
      <c r="E48" s="39">
        <f t="shared" si="2"/>
        <v>1</v>
      </c>
      <c r="F48" s="39">
        <f t="shared" si="2"/>
        <v>1</v>
      </c>
      <c r="G48" s="39">
        <f t="shared" si="2"/>
        <v>1</v>
      </c>
      <c r="H48" s="39">
        <f t="shared" si="2"/>
        <v>1</v>
      </c>
      <c r="I48" s="39" t="str">
        <f t="shared" si="2"/>
        <v>-</v>
      </c>
      <c r="J48" s="131" t="str">
        <f t="shared" si="2"/>
        <v>-</v>
      </c>
      <c r="K48" s="192"/>
    </row>
    <row r="49" spans="2:11" ht="15.75" customHeight="1" x14ac:dyDescent="0.2">
      <c r="B49" s="198" t="s">
        <v>3</v>
      </c>
      <c r="C49" s="64">
        <f>IF(COUNTIF(C13:C42,"=&gt;*")&gt;0,"TNTC",MAX('NH Intermediate'!F8:F37))</f>
        <v>7</v>
      </c>
      <c r="D49" s="63">
        <f>IF(COUNTIF(D13:D42,"=&gt;*")&gt;0,"TNTC",MAX('NH Intermediate'!G8:G37))</f>
        <v>12</v>
      </c>
      <c r="E49" s="63">
        <f>IF(COUNTIF(E13:E42,"=&gt;*")&gt;0,"TNTC",MAX('NH Intermediate'!H8:H37))</f>
        <v>1</v>
      </c>
      <c r="F49" s="64">
        <f>IF(COUNTIF(F13:F42,"=&gt;*")&gt;0,"TNTC",MAX('NH Intermediate'!I8:I37))</f>
        <v>4</v>
      </c>
      <c r="G49" s="65">
        <f>IF(COUNTIF(G13:G42,"=&gt;*")&gt;0,"TNTC",MAX('NH Intermediate'!J8:J37))</f>
        <v>0.65</v>
      </c>
      <c r="H49" s="65">
        <f>IF(COUNTIF(H13:H42,"=&gt;*")&gt;0,"TNTC",MAX('NH Intermediate'!K8:K37))</f>
        <v>6.64</v>
      </c>
      <c r="I49" s="66">
        <f>IF(COUNTIF(I13:I42,"=&gt;*")&gt;0,"TNTC",MAX('NH Intermediate'!L8:L37))</f>
        <v>7.2</v>
      </c>
      <c r="J49" s="140">
        <f>IF(COUNTIF(J13:J42,"=&gt;*")&gt;0,"TNTC",MAX('NH Intermediate'!M8:M37))</f>
        <v>2.7</v>
      </c>
      <c r="K49" s="192"/>
    </row>
    <row r="50" spans="2:11" ht="15.75" customHeight="1" thickBot="1" x14ac:dyDescent="0.25">
      <c r="B50" s="206" t="s">
        <v>100</v>
      </c>
      <c r="C50" s="309" t="s">
        <v>101</v>
      </c>
      <c r="D50" s="310"/>
      <c r="E50" s="310"/>
      <c r="F50" s="310"/>
      <c r="G50" s="310"/>
      <c r="H50" s="310"/>
      <c r="I50" s="310"/>
      <c r="J50" s="310"/>
      <c r="K50" s="311"/>
    </row>
    <row r="51" spans="2:11" ht="15.75" customHeight="1" x14ac:dyDescent="0.2"/>
  </sheetData>
  <mergeCells count="14">
    <mergeCell ref="C50:K50"/>
    <mergeCell ref="C6:C7"/>
    <mergeCell ref="D6:D7"/>
    <mergeCell ref="E6:E7"/>
    <mergeCell ref="F6:F7"/>
    <mergeCell ref="G6:G7"/>
    <mergeCell ref="H6:H7"/>
    <mergeCell ref="I6:I7"/>
    <mergeCell ref="J6:J7"/>
    <mergeCell ref="J2:K2"/>
    <mergeCell ref="J3:K3"/>
    <mergeCell ref="J4:K4"/>
    <mergeCell ref="J5:K5"/>
    <mergeCell ref="K6:K7"/>
  </mergeCells>
  <conditionalFormatting sqref="C13:J42">
    <cfRule type="expression" dxfId="52" priority="34">
      <formula>MOD(ROW(),2)=0</formula>
    </cfRule>
  </conditionalFormatting>
  <conditionalFormatting sqref="C47:J47">
    <cfRule type="expression" dxfId="51" priority="27">
      <formula>C47&gt;=0.9</formula>
    </cfRule>
    <cfRule type="expression" dxfId="50" priority="28">
      <formula>C47&lt;0.9</formula>
    </cfRule>
  </conditionalFormatting>
  <conditionalFormatting sqref="C47:J48">
    <cfRule type="expression" dxfId="49" priority="26">
      <formula>C47="-"</formula>
    </cfRule>
  </conditionalFormatting>
  <conditionalFormatting sqref="C48:J48">
    <cfRule type="expression" dxfId="48" priority="29">
      <formula>C48&gt;=1</formula>
    </cfRule>
    <cfRule type="expression" dxfId="47" priority="30">
      <formula>C48&lt;1</formula>
    </cfRule>
  </conditionalFormatting>
  <conditionalFormatting sqref="C13:K42">
    <cfRule type="expression" dxfId="46" priority="1">
      <formula>($B13&lt;&gt;"")*(C$9&lt;&gt;"")*(C13&lt;C$9)</formula>
    </cfRule>
    <cfRule type="expression" dxfId="45" priority="2">
      <formula>($B13&lt;&gt;"")*(C$10&lt;&gt;"")*ISNUMBER(C13)*(C13&gt;C$10)</formula>
    </cfRule>
    <cfRule type="expression" dxfId="44" priority="3">
      <formula>($B13&lt;&gt;"")*(C$8&lt;&gt;"")*ISNUMBER(C13)*(C13&gt;C$8)</formula>
    </cfRule>
    <cfRule type="expression" dxfId="43" priority="5">
      <formula>MOD(ROW(),2)=1</formula>
    </cfRule>
  </conditionalFormatting>
  <conditionalFormatting sqref="K13:K42">
    <cfRule type="expression" dxfId="42" priority="4">
      <formula>MOD(ROW(),2)=0</formula>
    </cfRule>
  </conditionalFormatting>
  <printOptions horizontalCentered="1"/>
  <pageMargins left="0.196850393700787" right="0.196850393700787" top="0.196850393700787" bottom="0.74803149606299202" header="0" footer="0.31496062992126"/>
  <pageSetup paperSize="9" scale="76" orientation="landscape" r:id="rId1"/>
  <headerFooter>
    <oddFooter>&amp;L&amp;"Calibri"&amp;9Data Powered by:
&amp;G&amp;R&amp;"Calibri"&amp;9Report Generated:
5/01/2024 6:01:39 AM
Page &amp;P of &amp;N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4DED-B06C-497F-B5C1-B9B253B28735}">
  <dimension ref="A2:M103"/>
  <sheetViews>
    <sheetView workbookViewId="0"/>
  </sheetViews>
  <sheetFormatPr defaultRowHeight="12.75" x14ac:dyDescent="0.2"/>
  <cols>
    <col min="1" max="1" width="10.140625" bestFit="1" customWidth="1"/>
    <col min="2" max="2" width="40.28515625" bestFit="1" customWidth="1"/>
    <col min="3" max="3" width="10.140625" bestFit="1" customWidth="1"/>
    <col min="4" max="4" width="9.140625" customWidth="1"/>
    <col min="5" max="5" width="10.140625" bestFit="1" customWidth="1"/>
    <col min="6" max="9" width="9.140625" customWidth="1"/>
    <col min="10" max="10" width="20.28515625" bestFit="1" customWidth="1"/>
    <col min="11" max="11" width="9.140625" customWidth="1"/>
  </cols>
  <sheetData>
    <row r="2" spans="1:13" x14ac:dyDescent="0.2">
      <c r="A2" s="25"/>
      <c r="B2" t="s">
        <v>5</v>
      </c>
      <c r="C2" s="25">
        <f>DATE(YEAR('Reporting Policy'!C2),1,1)</f>
        <v>44927</v>
      </c>
      <c r="F2" s="40" t="s">
        <v>30</v>
      </c>
      <c r="G2" s="40">
        <v>1</v>
      </c>
    </row>
    <row r="3" spans="1:13" x14ac:dyDescent="0.2">
      <c r="B3" t="s">
        <v>6</v>
      </c>
      <c r="C3" s="25">
        <f>EOMONTH('Reporting Policy'!C2,0)</f>
        <v>45291</v>
      </c>
      <c r="F3" s="40" t="s">
        <v>31</v>
      </c>
      <c r="G3" s="40">
        <v>0.5</v>
      </c>
    </row>
    <row r="4" spans="1:13" x14ac:dyDescent="0.2">
      <c r="C4" s="25"/>
    </row>
    <row r="5" spans="1:13" x14ac:dyDescent="0.2">
      <c r="C5" s="55" t="s">
        <v>203</v>
      </c>
      <c r="F5" s="55"/>
      <c r="I5" s="55"/>
    </row>
    <row r="6" spans="1:13" x14ac:dyDescent="0.2">
      <c r="B6" t="s">
        <v>7</v>
      </c>
      <c r="C6" s="25">
        <f>IF(MIN(C8:C103),MIN(C8:C103),"")</f>
        <v>44930</v>
      </c>
      <c r="F6" s="25"/>
      <c r="I6" s="25"/>
    </row>
    <row r="7" spans="1:13" x14ac:dyDescent="0.2">
      <c r="C7" s="25"/>
      <c r="E7" s="32" t="s">
        <v>16</v>
      </c>
      <c r="F7" s="33" t="str">
        <f>'NH Quality EPA P3'!C6</f>
        <v>Biochemical Oxygen Demand</v>
      </c>
      <c r="G7" s="33" t="str">
        <f>'NH Quality EPA P3'!D6</f>
        <v>Total Suspended Solids</v>
      </c>
      <c r="H7" s="33" t="str">
        <f>'NH Quality EPA P3'!E6</f>
        <v>Oil and Grease</v>
      </c>
      <c r="I7" s="33" t="str">
        <f>'NH Quality EPA P3'!F6</f>
        <v>Faecal Coliforms</v>
      </c>
      <c r="J7" s="33" t="str">
        <f>'NH Quality EPA P3'!G6</f>
        <v>Phosphorous (total)</v>
      </c>
      <c r="K7" s="33" t="str">
        <f>'NH Quality EPA P3'!H6</f>
        <v>Nitrogen (total)</v>
      </c>
      <c r="L7" s="33" t="str">
        <f>'NH Quality EPA P3'!I6</f>
        <v>pH</v>
      </c>
      <c r="M7" s="56" t="str">
        <f>'NH Quality EPA P3'!J6</f>
        <v>Nitrogen (ammonia)</v>
      </c>
    </row>
    <row r="8" spans="1:13" x14ac:dyDescent="0.2">
      <c r="B8" t="s">
        <v>8</v>
      </c>
      <c r="C8" s="38" t="str">
        <f>IF(AND('Data Tab - NH EPA P3'!$C37&gt;='NH Intermediate'!$C$2,'Data Tab - NH EPA P3'!$C37&lt;=EDATE('NH Intermediate'!$C$2,12),'Data Tab - NH EPA P3'!AA37&lt;&gt;""),'Data Tab - NH EPA P3'!$C37,"")</f>
        <v/>
      </c>
      <c r="E8" s="32">
        <f>'NH Quality EPA P3'!B13</f>
        <v>44930</v>
      </c>
      <c r="F8" s="33">
        <f>IF('NH Quality EPA P3'!C13="","",IF(LEFT('NH Quality EPA P3'!C13,1)="&lt;",$G$3*VALUE(RIGHT('NH Quality EPA P3'!C13,LEN('NH Quality EPA P3'!C13)-1)),IF(LEFT('NH Quality EPA P3'!C13,1)="&gt;",$G$2*VALUE(RIGHT('NH Quality EPA P3'!C13,LEN('NH Quality EPA P3'!C13)-1)),'NH Quality EPA P3'!C13)))</f>
        <v>4</v>
      </c>
      <c r="G8" s="33">
        <f>IF('NH Quality EPA P3'!D13="","",IF(LEFT('NH Quality EPA P3'!D13,1)="&lt;",$G$3*VALUE(RIGHT('NH Quality EPA P3'!D13,LEN('NH Quality EPA P3'!D13)-1)),IF(LEFT('NH Quality EPA P3'!D13,1)="&gt;",$G$2*VALUE(RIGHT('NH Quality EPA P3'!D13,LEN('NH Quality EPA P3'!D13)-1)),'NH Quality EPA P3'!D13)))</f>
        <v>3</v>
      </c>
      <c r="H8" s="33">
        <f>IF('NH Quality EPA P3'!E13="","",IF(LEFT('NH Quality EPA P3'!E13,1)="&lt;",$G$3*VALUE(RIGHT('NH Quality EPA P3'!E13,LEN('NH Quality EPA P3'!E13)-1)),IF(LEFT('NH Quality EPA P3'!E13,1)="&gt;",$G$2*VALUE(RIGHT('NH Quality EPA P3'!E13,LEN('NH Quality EPA P3'!E13)-1)),'NH Quality EPA P3'!E13)))</f>
        <v>1</v>
      </c>
      <c r="I8" s="33">
        <f>IF('NH Quality EPA P3'!F13="","",IF(LEFT('NH Quality EPA P3'!F13,1)="&lt;",$G$3*VALUE(RIGHT('NH Quality EPA P3'!F13,LEN('NH Quality EPA P3'!F13)-1)),IF(LEFT('NH Quality EPA P3'!F13,1)="&gt;",$G$2*VALUE(RIGHT('NH Quality EPA P3'!F13,LEN('NH Quality EPA P3'!F13)-1)),'NH Quality EPA P3'!F13)))</f>
        <v>0</v>
      </c>
      <c r="J8" s="33">
        <f>IF('NH Quality EPA P3'!G13="","",IF(LEFT('NH Quality EPA P3'!G13,1)="&lt;",$G$3*VALUE(RIGHT('NH Quality EPA P3'!G13,LEN('NH Quality EPA P3'!G13)-1)),IF(LEFT('NH Quality EPA P3'!G13,1)="&gt;",$G$2*VALUE(RIGHT('NH Quality EPA P3'!G13,LEN('NH Quality EPA P3'!G13)-1)),'NH Quality EPA P3'!G13)))</f>
        <v>0.36</v>
      </c>
      <c r="K8" s="33">
        <f>IF('NH Quality EPA P3'!H13="","",IF(LEFT('NH Quality EPA P3'!H13,1)="&lt;",$G$3*VALUE(RIGHT('NH Quality EPA P3'!H13,LEN('NH Quality EPA P3'!H13)-1)),IF(LEFT('NH Quality EPA P3'!H13,1)="&gt;",$G$2*VALUE(RIGHT('NH Quality EPA P3'!H13,LEN('NH Quality EPA P3'!H13)-1)),'NH Quality EPA P3'!H13)))</f>
        <v>6.64</v>
      </c>
      <c r="L8" s="33">
        <f>IF('NH Quality EPA P3'!I13="","",IF(LEFT('NH Quality EPA P3'!I13,1)="&lt;",$G$3*VALUE(RIGHT('NH Quality EPA P3'!I13,LEN('NH Quality EPA P3'!I13)-1)),IF(LEFT('NH Quality EPA P3'!I13,1)="&gt;",$G$2*VALUE(RIGHT('NH Quality EPA P3'!I13,LEN('NH Quality EPA P3'!I13)-1)),'NH Quality EPA P3'!I13)))</f>
        <v>7</v>
      </c>
      <c r="M8" s="56">
        <f>IF('NH Quality EPA P3'!J13="","",IF(LEFT('NH Quality EPA P3'!J13,1)="&lt;",$G$3*VALUE(RIGHT('NH Quality EPA P3'!J13,LEN('NH Quality EPA P3'!J13)-1)),IF(LEFT('NH Quality EPA P3'!J13,1)="&gt;",$G$2*VALUE(RIGHT('NH Quality EPA P3'!J13,LEN('NH Quality EPA P3'!J13)-1)),'NH Quality EPA P3'!J13)))</f>
        <v>0.57999999999999996</v>
      </c>
    </row>
    <row r="9" spans="1:13" x14ac:dyDescent="0.2">
      <c r="C9" s="38" t="str">
        <f>IF(AND('Data Tab - NH EPA P3'!$C38&gt;='NH Intermediate'!$C$2,'Data Tab - NH EPA P3'!$C38&lt;=EDATE('NH Intermediate'!$C$2,12),'Data Tab - NH EPA P3'!AA38&lt;&gt;""),'Data Tab - NH EPA P3'!$C38,"")</f>
        <v/>
      </c>
      <c r="E9" s="34">
        <f>'NH Quality EPA P3'!B14</f>
        <v>44944</v>
      </c>
      <c r="F9">
        <f>IF('NH Quality EPA P3'!C14="","",IF(LEFT('NH Quality EPA P3'!C14,1)="&lt;",$G$3*VALUE(RIGHT('NH Quality EPA P3'!C14,LEN('NH Quality EPA P3'!C14)-1)),IF(LEFT('NH Quality EPA P3'!C14,1)="&gt;",$G$2*VALUE(RIGHT('NH Quality EPA P3'!C14,LEN('NH Quality EPA P3'!C14)-1)),'NH Quality EPA P3'!C14)))</f>
        <v>3</v>
      </c>
      <c r="G9">
        <f>IF('NH Quality EPA P3'!D14="","",IF(LEFT('NH Quality EPA P3'!D14,1)="&lt;",$G$3*VALUE(RIGHT('NH Quality EPA P3'!D14,LEN('NH Quality EPA P3'!D14)-1)),IF(LEFT('NH Quality EPA P3'!D14,1)="&gt;",$G$2*VALUE(RIGHT('NH Quality EPA P3'!D14,LEN('NH Quality EPA P3'!D14)-1)),'NH Quality EPA P3'!D14)))</f>
        <v>8</v>
      </c>
      <c r="H9">
        <f>IF('NH Quality EPA P3'!E14="","",IF(LEFT('NH Quality EPA P3'!E14,1)="&lt;",$G$3*VALUE(RIGHT('NH Quality EPA P3'!E14,LEN('NH Quality EPA P3'!E14)-1)),IF(LEFT('NH Quality EPA P3'!E14,1)="&gt;",$G$2*VALUE(RIGHT('NH Quality EPA P3'!E14,LEN('NH Quality EPA P3'!E14)-1)),'NH Quality EPA P3'!E14)))</f>
        <v>1</v>
      </c>
      <c r="I9">
        <f>IF('NH Quality EPA P3'!F14="","",IF(LEFT('NH Quality EPA P3'!F14,1)="&lt;",$G$3*VALUE(RIGHT('NH Quality EPA P3'!F14,LEN('NH Quality EPA P3'!F14)-1)),IF(LEFT('NH Quality EPA P3'!F14,1)="&gt;",$G$2*VALUE(RIGHT('NH Quality EPA P3'!F14,LEN('NH Quality EPA P3'!F14)-1)),'NH Quality EPA P3'!F14)))</f>
        <v>0</v>
      </c>
      <c r="J9">
        <f>IF('NH Quality EPA P3'!G14="","",IF(LEFT('NH Quality EPA P3'!G14,1)="&lt;",$G$3*VALUE(RIGHT('NH Quality EPA P3'!G14,LEN('NH Quality EPA P3'!G14)-1)),IF(LEFT('NH Quality EPA P3'!G14,1)="&gt;",$G$2*VALUE(RIGHT('NH Quality EPA P3'!G14,LEN('NH Quality EPA P3'!G14)-1)),'NH Quality EPA P3'!G14)))</f>
        <v>0.53</v>
      </c>
      <c r="K9">
        <f>IF('NH Quality EPA P3'!H14="","",IF(LEFT('NH Quality EPA P3'!H14,1)="&lt;",$G$3*VALUE(RIGHT('NH Quality EPA P3'!H14,LEN('NH Quality EPA P3'!H14)-1)),IF(LEFT('NH Quality EPA P3'!H14,1)="&gt;",$G$2*VALUE(RIGHT('NH Quality EPA P3'!H14,LEN('NH Quality EPA P3'!H14)-1)),'NH Quality EPA P3'!H14)))</f>
        <v>4.62</v>
      </c>
      <c r="L9">
        <f>IF('NH Quality EPA P3'!I14="","",IF(LEFT('NH Quality EPA P3'!I14,1)="&lt;",$G$3*VALUE(RIGHT('NH Quality EPA P3'!I14,LEN('NH Quality EPA P3'!I14)-1)),IF(LEFT('NH Quality EPA P3'!I14,1)="&gt;",$G$2*VALUE(RIGHT('NH Quality EPA P3'!I14,LEN('NH Quality EPA P3'!I14)-1)),'NH Quality EPA P3'!I14)))</f>
        <v>6.9</v>
      </c>
      <c r="M9" s="57">
        <f>IF('NH Quality EPA P3'!J14="","",IF(LEFT('NH Quality EPA P3'!J14,1)="&lt;",$G$3*VALUE(RIGHT('NH Quality EPA P3'!J14,LEN('NH Quality EPA P3'!J14)-1)),IF(LEFT('NH Quality EPA P3'!J14,1)="&gt;",$G$2*VALUE(RIGHT('NH Quality EPA P3'!J14,LEN('NH Quality EPA P3'!J14)-1)),'NH Quality EPA P3'!J14)))</f>
        <v>0.11</v>
      </c>
    </row>
    <row r="10" spans="1:13" x14ac:dyDescent="0.2">
      <c r="C10" s="38">
        <f>IF(AND('Data Tab - NH EPA P3'!$C39&gt;='NH Intermediate'!$C$2,'Data Tab - NH EPA P3'!$C39&lt;=EDATE('NH Intermediate'!$C$2,12),'Data Tab - NH EPA P3'!AA39&lt;&gt;""),'Data Tab - NH EPA P3'!$C39,"")</f>
        <v>44930</v>
      </c>
      <c r="E10" s="34">
        <f>'NH Quality EPA P3'!B15</f>
        <v>44950</v>
      </c>
      <c r="F10">
        <f>IF('NH Quality EPA P3'!C15="","",IF(LEFT('NH Quality EPA P3'!C15,1)="&lt;",$G$3*VALUE(RIGHT('NH Quality EPA P3'!C15,LEN('NH Quality EPA P3'!C15)-1)),IF(LEFT('NH Quality EPA P3'!C15,1)="&gt;",$G$2*VALUE(RIGHT('NH Quality EPA P3'!C15,LEN('NH Quality EPA P3'!C15)-1)),'NH Quality EPA P3'!C15)))</f>
        <v>3</v>
      </c>
      <c r="G10">
        <f>IF('NH Quality EPA P3'!D15="","",IF(LEFT('NH Quality EPA P3'!D15,1)="&lt;",$G$3*VALUE(RIGHT('NH Quality EPA P3'!D15,LEN('NH Quality EPA P3'!D15)-1)),IF(LEFT('NH Quality EPA P3'!D15,1)="&gt;",$G$2*VALUE(RIGHT('NH Quality EPA P3'!D15,LEN('NH Quality EPA P3'!D15)-1)),'NH Quality EPA P3'!D15)))</f>
        <v>5</v>
      </c>
      <c r="H10">
        <f>IF('NH Quality EPA P3'!E15="","",IF(LEFT('NH Quality EPA P3'!E15,1)="&lt;",$G$3*VALUE(RIGHT('NH Quality EPA P3'!E15,LEN('NH Quality EPA P3'!E15)-1)),IF(LEFT('NH Quality EPA P3'!E15,1)="&gt;",$G$2*VALUE(RIGHT('NH Quality EPA P3'!E15,LEN('NH Quality EPA P3'!E15)-1)),'NH Quality EPA P3'!E15)))</f>
        <v>1</v>
      </c>
      <c r="I10">
        <f>IF('NH Quality EPA P3'!F15="","",IF(LEFT('NH Quality EPA P3'!F15,1)="&lt;",$G$3*VALUE(RIGHT('NH Quality EPA P3'!F15,LEN('NH Quality EPA P3'!F15)-1)),IF(LEFT('NH Quality EPA P3'!F15,1)="&gt;",$G$2*VALUE(RIGHT('NH Quality EPA P3'!F15,LEN('NH Quality EPA P3'!F15)-1)),'NH Quality EPA P3'!F15)))</f>
        <v>0</v>
      </c>
      <c r="J10">
        <f>IF('NH Quality EPA P3'!G15="","",IF(LEFT('NH Quality EPA P3'!G15,1)="&lt;",$G$3*VALUE(RIGHT('NH Quality EPA P3'!G15,LEN('NH Quality EPA P3'!G15)-1)),IF(LEFT('NH Quality EPA P3'!G15,1)="&gt;",$G$2*VALUE(RIGHT('NH Quality EPA P3'!G15,LEN('NH Quality EPA P3'!G15)-1)),'NH Quality EPA P3'!G15)))</f>
        <v>0.17</v>
      </c>
      <c r="K10">
        <f>IF('NH Quality EPA P3'!H15="","",IF(LEFT('NH Quality EPA P3'!H15,1)="&lt;",$G$3*VALUE(RIGHT('NH Quality EPA P3'!H15,LEN('NH Quality EPA P3'!H15)-1)),IF(LEFT('NH Quality EPA P3'!H15,1)="&gt;",$G$2*VALUE(RIGHT('NH Quality EPA P3'!H15,LEN('NH Quality EPA P3'!H15)-1)),'NH Quality EPA P3'!H15)))</f>
        <v>4.8</v>
      </c>
      <c r="L10">
        <f>IF('NH Quality EPA P3'!I15="","",IF(LEFT('NH Quality EPA P3'!I15,1)="&lt;",$G$3*VALUE(RIGHT('NH Quality EPA P3'!I15,LEN('NH Quality EPA P3'!I15)-1)),IF(LEFT('NH Quality EPA P3'!I15,1)="&gt;",$G$2*VALUE(RIGHT('NH Quality EPA P3'!I15,LEN('NH Quality EPA P3'!I15)-1)),'NH Quality EPA P3'!I15)))</f>
        <v>6.5</v>
      </c>
      <c r="M10" s="57">
        <f>IF('NH Quality EPA P3'!J15="","",IF(LEFT('NH Quality EPA P3'!J15,1)="&lt;",$G$3*VALUE(RIGHT('NH Quality EPA P3'!J15,LEN('NH Quality EPA P3'!J15)-1)),IF(LEFT('NH Quality EPA P3'!J15,1)="&gt;",$G$2*VALUE(RIGHT('NH Quality EPA P3'!J15,LEN('NH Quality EPA P3'!J15)-1)),'NH Quality EPA P3'!J15)))</f>
        <v>0.17</v>
      </c>
    </row>
    <row r="11" spans="1:13" x14ac:dyDescent="0.2">
      <c r="C11" s="38">
        <f>IF(AND('Data Tab - NH EPA P3'!$C40&gt;='NH Intermediate'!$C$2,'Data Tab - NH EPA P3'!$C40&lt;=EDATE('NH Intermediate'!$C$2,12),'Data Tab - NH EPA P3'!AA40&lt;&gt;""),'Data Tab - NH EPA P3'!$C40,"")</f>
        <v>44944</v>
      </c>
      <c r="E11" s="34">
        <f>'NH Quality EPA P3'!B16</f>
        <v>44958</v>
      </c>
      <c r="F11">
        <f>IF('NH Quality EPA P3'!C16="","",IF(LEFT('NH Quality EPA P3'!C16,1)="&lt;",$G$3*VALUE(RIGHT('NH Quality EPA P3'!C16,LEN('NH Quality EPA P3'!C16)-1)),IF(LEFT('NH Quality EPA P3'!C16,1)="&gt;",$G$2*VALUE(RIGHT('NH Quality EPA P3'!C16,LEN('NH Quality EPA P3'!C16)-1)),'NH Quality EPA P3'!C16)))</f>
        <v>2</v>
      </c>
      <c r="G11">
        <f>IF('NH Quality EPA P3'!D16="","",IF(LEFT('NH Quality EPA P3'!D16,1)="&lt;",$G$3*VALUE(RIGHT('NH Quality EPA P3'!D16,LEN('NH Quality EPA P3'!D16)-1)),IF(LEFT('NH Quality EPA P3'!D16,1)="&gt;",$G$2*VALUE(RIGHT('NH Quality EPA P3'!D16,LEN('NH Quality EPA P3'!D16)-1)),'NH Quality EPA P3'!D16)))</f>
        <v>4</v>
      </c>
      <c r="H11">
        <f>IF('NH Quality EPA P3'!E16="","",IF(LEFT('NH Quality EPA P3'!E16,1)="&lt;",$G$3*VALUE(RIGHT('NH Quality EPA P3'!E16,LEN('NH Quality EPA P3'!E16)-1)),IF(LEFT('NH Quality EPA P3'!E16,1)="&gt;",$G$2*VALUE(RIGHT('NH Quality EPA P3'!E16,LEN('NH Quality EPA P3'!E16)-1)),'NH Quality EPA P3'!E16)))</f>
        <v>1</v>
      </c>
      <c r="I11">
        <f>IF('NH Quality EPA P3'!F16="","",IF(LEFT('NH Quality EPA P3'!F16,1)="&lt;",$G$3*VALUE(RIGHT('NH Quality EPA P3'!F16,LEN('NH Quality EPA P3'!F16)-1)),IF(LEFT('NH Quality EPA P3'!F16,1)="&gt;",$G$2*VALUE(RIGHT('NH Quality EPA P3'!F16,LEN('NH Quality EPA P3'!F16)-1)),'NH Quality EPA P3'!F16)))</f>
        <v>2</v>
      </c>
      <c r="J11">
        <f>IF('NH Quality EPA P3'!G16="","",IF(LEFT('NH Quality EPA P3'!G16,1)="&lt;",$G$3*VALUE(RIGHT('NH Quality EPA P3'!G16,LEN('NH Quality EPA P3'!G16)-1)),IF(LEFT('NH Quality EPA P3'!G16,1)="&gt;",$G$2*VALUE(RIGHT('NH Quality EPA P3'!G16,LEN('NH Quality EPA P3'!G16)-1)),'NH Quality EPA P3'!G16)))</f>
        <v>0.17</v>
      </c>
      <c r="K11">
        <f>IF('NH Quality EPA P3'!H16="","",IF(LEFT('NH Quality EPA P3'!H16,1)="&lt;",$G$3*VALUE(RIGHT('NH Quality EPA P3'!H16,LEN('NH Quality EPA P3'!H16)-1)),IF(LEFT('NH Quality EPA P3'!H16,1)="&gt;",$G$2*VALUE(RIGHT('NH Quality EPA P3'!H16,LEN('NH Quality EPA P3'!H16)-1)),'NH Quality EPA P3'!H16)))</f>
        <v>4.67</v>
      </c>
      <c r="L11">
        <f>IF('NH Quality EPA P3'!I16="","",IF(LEFT('NH Quality EPA P3'!I16,1)="&lt;",$G$3*VALUE(RIGHT('NH Quality EPA P3'!I16,LEN('NH Quality EPA P3'!I16)-1)),IF(LEFT('NH Quality EPA P3'!I16,1)="&gt;",$G$2*VALUE(RIGHT('NH Quality EPA P3'!I16,LEN('NH Quality EPA P3'!I16)-1)),'NH Quality EPA P3'!I16)))</f>
        <v>6.7</v>
      </c>
      <c r="M11" s="57">
        <f>IF('NH Quality EPA P3'!J16="","",IF(LEFT('NH Quality EPA P3'!J16,1)="&lt;",$G$3*VALUE(RIGHT('NH Quality EPA P3'!J16,LEN('NH Quality EPA P3'!J16)-1)),IF(LEFT('NH Quality EPA P3'!J16,1)="&gt;",$G$2*VALUE(RIGHT('NH Quality EPA P3'!J16,LEN('NH Quality EPA P3'!J16)-1)),'NH Quality EPA P3'!J16)))</f>
        <v>1</v>
      </c>
    </row>
    <row r="12" spans="1:13" x14ac:dyDescent="0.2">
      <c r="C12" s="38">
        <f>IF(AND('Data Tab - NH EPA P3'!$C41&gt;='NH Intermediate'!$C$2,'Data Tab - NH EPA P3'!$C41&lt;=EDATE('NH Intermediate'!$C$2,12),'Data Tab - NH EPA P3'!AA41&lt;&gt;""),'Data Tab - NH EPA P3'!$C41,"")</f>
        <v>44950</v>
      </c>
      <c r="E12" s="34">
        <f>'NH Quality EPA P3'!B17</f>
        <v>44972</v>
      </c>
      <c r="F12">
        <f>IF('NH Quality EPA P3'!C17="","",IF(LEFT('NH Quality EPA P3'!C17,1)="&lt;",$G$3*VALUE(RIGHT('NH Quality EPA P3'!C17,LEN('NH Quality EPA P3'!C17)-1)),IF(LEFT('NH Quality EPA P3'!C17,1)="&gt;",$G$2*VALUE(RIGHT('NH Quality EPA P3'!C17,LEN('NH Quality EPA P3'!C17)-1)),'NH Quality EPA P3'!C17)))</f>
        <v>3</v>
      </c>
      <c r="G12">
        <f>IF('NH Quality EPA P3'!D17="","",IF(LEFT('NH Quality EPA P3'!D17,1)="&lt;",$G$3*VALUE(RIGHT('NH Quality EPA P3'!D17,LEN('NH Quality EPA P3'!D17)-1)),IF(LEFT('NH Quality EPA P3'!D17,1)="&gt;",$G$2*VALUE(RIGHT('NH Quality EPA P3'!D17,LEN('NH Quality EPA P3'!D17)-1)),'NH Quality EPA P3'!D17)))</f>
        <v>6</v>
      </c>
      <c r="H12">
        <f>IF('NH Quality EPA P3'!E17="","",IF(LEFT('NH Quality EPA P3'!E17,1)="&lt;",$G$3*VALUE(RIGHT('NH Quality EPA P3'!E17,LEN('NH Quality EPA P3'!E17)-1)),IF(LEFT('NH Quality EPA P3'!E17,1)="&gt;",$G$2*VALUE(RIGHT('NH Quality EPA P3'!E17,LEN('NH Quality EPA P3'!E17)-1)),'NH Quality EPA P3'!E17)))</f>
        <v>1</v>
      </c>
      <c r="I12">
        <f>IF('NH Quality EPA P3'!F17="","",IF(LEFT('NH Quality EPA P3'!F17,1)="&lt;",$G$3*VALUE(RIGHT('NH Quality EPA P3'!F17,LEN('NH Quality EPA P3'!F17)-1)),IF(LEFT('NH Quality EPA P3'!F17,1)="&gt;",$G$2*VALUE(RIGHT('NH Quality EPA P3'!F17,LEN('NH Quality EPA P3'!F17)-1)),'NH Quality EPA P3'!F17)))</f>
        <v>3</v>
      </c>
      <c r="J12">
        <f>IF('NH Quality EPA P3'!G17="","",IF(LEFT('NH Quality EPA P3'!G17,1)="&lt;",$G$3*VALUE(RIGHT('NH Quality EPA P3'!G17,LEN('NH Quality EPA P3'!G17)-1)),IF(LEFT('NH Quality EPA P3'!G17,1)="&gt;",$G$2*VALUE(RIGHT('NH Quality EPA P3'!G17,LEN('NH Quality EPA P3'!G17)-1)),'NH Quality EPA P3'!G17)))</f>
        <v>0.21</v>
      </c>
      <c r="K12">
        <f>IF('NH Quality EPA P3'!H17="","",IF(LEFT('NH Quality EPA P3'!H17,1)="&lt;",$G$3*VALUE(RIGHT('NH Quality EPA P3'!H17,LEN('NH Quality EPA P3'!H17)-1)),IF(LEFT('NH Quality EPA P3'!H17,1)="&gt;",$G$2*VALUE(RIGHT('NH Quality EPA P3'!H17,LEN('NH Quality EPA P3'!H17)-1)),'NH Quality EPA P3'!H17)))</f>
        <v>5.31</v>
      </c>
      <c r="L12">
        <f>IF('NH Quality EPA P3'!I17="","",IF(LEFT('NH Quality EPA P3'!I17,1)="&lt;",$G$3*VALUE(RIGHT('NH Quality EPA P3'!I17,LEN('NH Quality EPA P3'!I17)-1)),IF(LEFT('NH Quality EPA P3'!I17,1)="&gt;",$G$2*VALUE(RIGHT('NH Quality EPA P3'!I17,LEN('NH Quality EPA P3'!I17)-1)),'NH Quality EPA P3'!I17)))</f>
        <v>6.1</v>
      </c>
      <c r="M12" s="57">
        <f>IF('NH Quality EPA P3'!J17="","",IF(LEFT('NH Quality EPA P3'!J17,1)="&lt;",$G$3*VALUE(RIGHT('NH Quality EPA P3'!J17,LEN('NH Quality EPA P3'!J17)-1)),IF(LEFT('NH Quality EPA P3'!J17,1)="&gt;",$G$2*VALUE(RIGHT('NH Quality EPA P3'!J17,LEN('NH Quality EPA P3'!J17)-1)),'NH Quality EPA P3'!J17)))</f>
        <v>0.56999999999999995</v>
      </c>
    </row>
    <row r="13" spans="1:13" x14ac:dyDescent="0.2">
      <c r="C13" s="38">
        <f>IF(AND('Data Tab - NH EPA P3'!$C42&gt;='NH Intermediate'!$C$2,'Data Tab - NH EPA P3'!$C42&lt;=EDATE('NH Intermediate'!$C$2,12),'Data Tab - NH EPA P3'!AA42&lt;&gt;""),'Data Tab - NH EPA P3'!$C42,"")</f>
        <v>44958</v>
      </c>
      <c r="E13" s="34">
        <f>'NH Quality EPA P3'!B18</f>
        <v>44986</v>
      </c>
      <c r="F13">
        <f>IF('NH Quality EPA P3'!C18="","",IF(LEFT('NH Quality EPA P3'!C18,1)="&lt;",$G$3*VALUE(RIGHT('NH Quality EPA P3'!C18,LEN('NH Quality EPA P3'!C18)-1)),IF(LEFT('NH Quality EPA P3'!C18,1)="&gt;",$G$2*VALUE(RIGHT('NH Quality EPA P3'!C18,LEN('NH Quality EPA P3'!C18)-1)),'NH Quality EPA P3'!C18)))</f>
        <v>1</v>
      </c>
      <c r="G13">
        <f>IF('NH Quality EPA P3'!D18="","",IF(LEFT('NH Quality EPA P3'!D18,1)="&lt;",$G$3*VALUE(RIGHT('NH Quality EPA P3'!D18,LEN('NH Quality EPA P3'!D18)-1)),IF(LEFT('NH Quality EPA P3'!D18,1)="&gt;",$G$2*VALUE(RIGHT('NH Quality EPA P3'!D18,LEN('NH Quality EPA P3'!D18)-1)),'NH Quality EPA P3'!D18)))</f>
        <v>2</v>
      </c>
      <c r="H13">
        <f>IF('NH Quality EPA P3'!E18="","",IF(LEFT('NH Quality EPA P3'!E18,1)="&lt;",$G$3*VALUE(RIGHT('NH Quality EPA P3'!E18,LEN('NH Quality EPA P3'!E18)-1)),IF(LEFT('NH Quality EPA P3'!E18,1)="&gt;",$G$2*VALUE(RIGHT('NH Quality EPA P3'!E18,LEN('NH Quality EPA P3'!E18)-1)),'NH Quality EPA P3'!E18)))</f>
        <v>1</v>
      </c>
      <c r="I13">
        <f>IF('NH Quality EPA P3'!F18="","",IF(LEFT('NH Quality EPA P3'!F18,1)="&lt;",$G$3*VALUE(RIGHT('NH Quality EPA P3'!F18,LEN('NH Quality EPA P3'!F18)-1)),IF(LEFT('NH Quality EPA P3'!F18,1)="&gt;",$G$2*VALUE(RIGHT('NH Quality EPA P3'!F18,LEN('NH Quality EPA P3'!F18)-1)),'NH Quality EPA P3'!F18)))</f>
        <v>1</v>
      </c>
      <c r="J13">
        <f>IF('NH Quality EPA P3'!G18="","",IF(LEFT('NH Quality EPA P3'!G18,1)="&lt;",$G$3*VALUE(RIGHT('NH Quality EPA P3'!G18,LEN('NH Quality EPA P3'!G18)-1)),IF(LEFT('NH Quality EPA P3'!G18,1)="&gt;",$G$2*VALUE(RIGHT('NH Quality EPA P3'!G18,LEN('NH Quality EPA P3'!G18)-1)),'NH Quality EPA P3'!G18)))</f>
        <v>0.18</v>
      </c>
      <c r="K13">
        <f>IF('NH Quality EPA P3'!H18="","",IF(LEFT('NH Quality EPA P3'!H18,1)="&lt;",$G$3*VALUE(RIGHT('NH Quality EPA P3'!H18,LEN('NH Quality EPA P3'!H18)-1)),IF(LEFT('NH Quality EPA P3'!H18,1)="&gt;",$G$2*VALUE(RIGHT('NH Quality EPA P3'!H18,LEN('NH Quality EPA P3'!H18)-1)),'NH Quality EPA P3'!H18)))</f>
        <v>2.81</v>
      </c>
      <c r="L13">
        <f>IF('NH Quality EPA P3'!I18="","",IF(LEFT('NH Quality EPA P3'!I18,1)="&lt;",$G$3*VALUE(RIGHT('NH Quality EPA P3'!I18,LEN('NH Quality EPA P3'!I18)-1)),IF(LEFT('NH Quality EPA P3'!I18,1)="&gt;",$G$2*VALUE(RIGHT('NH Quality EPA P3'!I18,LEN('NH Quality EPA P3'!I18)-1)),'NH Quality EPA P3'!I18)))</f>
        <v>6.6</v>
      </c>
      <c r="M13" s="57">
        <f>IF('NH Quality EPA P3'!J18="","",IF(LEFT('NH Quality EPA P3'!J18,1)="&lt;",$G$3*VALUE(RIGHT('NH Quality EPA P3'!J18,LEN('NH Quality EPA P3'!J18)-1)),IF(LEFT('NH Quality EPA P3'!J18,1)="&gt;",$G$2*VALUE(RIGHT('NH Quality EPA P3'!J18,LEN('NH Quality EPA P3'!J18)-1)),'NH Quality EPA P3'!J18)))</f>
        <v>0.22</v>
      </c>
    </row>
    <row r="14" spans="1:13" x14ac:dyDescent="0.2">
      <c r="C14" s="38">
        <f>IF(AND('Data Tab - NH EPA P3'!$C43&gt;='NH Intermediate'!$C$2,'Data Tab - NH EPA P3'!$C43&lt;=EDATE('NH Intermediate'!$C$2,12),'Data Tab - NH EPA P3'!AA43&lt;&gt;""),'Data Tab - NH EPA P3'!$C43,"")</f>
        <v>44972</v>
      </c>
      <c r="E14" s="34">
        <f>'NH Quality EPA P3'!B19</f>
        <v>45000</v>
      </c>
      <c r="F14">
        <f>IF('NH Quality EPA P3'!C19="","",IF(LEFT('NH Quality EPA P3'!C19,1)="&lt;",$G$3*VALUE(RIGHT('NH Quality EPA P3'!C19,LEN('NH Quality EPA P3'!C19)-1)),IF(LEFT('NH Quality EPA P3'!C19,1)="&gt;",$G$2*VALUE(RIGHT('NH Quality EPA P3'!C19,LEN('NH Quality EPA P3'!C19)-1)),'NH Quality EPA P3'!C19)))</f>
        <v>1</v>
      </c>
      <c r="G14">
        <f>IF('NH Quality EPA P3'!D19="","",IF(LEFT('NH Quality EPA P3'!D19,1)="&lt;",$G$3*VALUE(RIGHT('NH Quality EPA P3'!D19,LEN('NH Quality EPA P3'!D19)-1)),IF(LEFT('NH Quality EPA P3'!D19,1)="&gt;",$G$2*VALUE(RIGHT('NH Quality EPA P3'!D19,LEN('NH Quality EPA P3'!D19)-1)),'NH Quality EPA P3'!D19)))</f>
        <v>3</v>
      </c>
      <c r="H14">
        <f>IF('NH Quality EPA P3'!E19="","",IF(LEFT('NH Quality EPA P3'!E19,1)="&lt;",$G$3*VALUE(RIGHT('NH Quality EPA P3'!E19,LEN('NH Quality EPA P3'!E19)-1)),IF(LEFT('NH Quality EPA P3'!E19,1)="&gt;",$G$2*VALUE(RIGHT('NH Quality EPA P3'!E19,LEN('NH Quality EPA P3'!E19)-1)),'NH Quality EPA P3'!E19)))</f>
        <v>1</v>
      </c>
      <c r="I14">
        <f>IF('NH Quality EPA P3'!F19="","",IF(LEFT('NH Quality EPA P3'!F19,1)="&lt;",$G$3*VALUE(RIGHT('NH Quality EPA P3'!F19,LEN('NH Quality EPA P3'!F19)-1)),IF(LEFT('NH Quality EPA P3'!F19,1)="&gt;",$G$2*VALUE(RIGHT('NH Quality EPA P3'!F19,LEN('NH Quality EPA P3'!F19)-1)),'NH Quality EPA P3'!F19)))</f>
        <v>0</v>
      </c>
      <c r="J14">
        <f>IF('NH Quality EPA P3'!G19="","",IF(LEFT('NH Quality EPA P3'!G19,1)="&lt;",$G$3*VALUE(RIGHT('NH Quality EPA P3'!G19,LEN('NH Quality EPA P3'!G19)-1)),IF(LEFT('NH Quality EPA P3'!G19,1)="&gt;",$G$2*VALUE(RIGHT('NH Quality EPA P3'!G19,LEN('NH Quality EPA P3'!G19)-1)),'NH Quality EPA P3'!G19)))</f>
        <v>0.37</v>
      </c>
      <c r="K14">
        <f>IF('NH Quality EPA P3'!H19="","",IF(LEFT('NH Quality EPA P3'!H19,1)="&lt;",$G$3*VALUE(RIGHT('NH Quality EPA P3'!H19,LEN('NH Quality EPA P3'!H19)-1)),IF(LEFT('NH Quality EPA P3'!H19,1)="&gt;",$G$2*VALUE(RIGHT('NH Quality EPA P3'!H19,LEN('NH Quality EPA P3'!H19)-1)),'NH Quality EPA P3'!H19)))</f>
        <v>2.9</v>
      </c>
      <c r="L14">
        <f>IF('NH Quality EPA P3'!I19="","",IF(LEFT('NH Quality EPA P3'!I19,1)="&lt;",$G$3*VALUE(RIGHT('NH Quality EPA P3'!I19,LEN('NH Quality EPA P3'!I19)-1)),IF(LEFT('NH Quality EPA P3'!I19,1)="&gt;",$G$2*VALUE(RIGHT('NH Quality EPA P3'!I19,LEN('NH Quality EPA P3'!I19)-1)),'NH Quality EPA P3'!I19)))</f>
        <v>6.4</v>
      </c>
      <c r="M14" s="57">
        <f>IF('NH Quality EPA P3'!J19="","",IF(LEFT('NH Quality EPA P3'!J19,1)="&lt;",$G$3*VALUE(RIGHT('NH Quality EPA P3'!J19,LEN('NH Quality EPA P3'!J19)-1)),IF(LEFT('NH Quality EPA P3'!J19,1)="&gt;",$G$2*VALUE(RIGHT('NH Quality EPA P3'!J19,LEN('NH Quality EPA P3'!J19)-1)),'NH Quality EPA P3'!J19)))</f>
        <v>1.06</v>
      </c>
    </row>
    <row r="15" spans="1:13" x14ac:dyDescent="0.2">
      <c r="C15" s="38">
        <f>IF(AND('Data Tab - NH EPA P3'!$C44&gt;='NH Intermediate'!$C$2,'Data Tab - NH EPA P3'!$C44&lt;=EDATE('NH Intermediate'!$C$2,12),'Data Tab - NH EPA P3'!AA44&lt;&gt;""),'Data Tab - NH EPA P3'!$C44,"")</f>
        <v>44986</v>
      </c>
      <c r="E15" s="34">
        <f>'NH Quality EPA P3'!B20</f>
        <v>45014</v>
      </c>
      <c r="F15">
        <f>IF('NH Quality EPA P3'!C20="","",IF(LEFT('NH Quality EPA P3'!C20,1)="&lt;",$G$3*VALUE(RIGHT('NH Quality EPA P3'!C20,LEN('NH Quality EPA P3'!C20)-1)),IF(LEFT('NH Quality EPA P3'!C20,1)="&gt;",$G$2*VALUE(RIGHT('NH Quality EPA P3'!C20,LEN('NH Quality EPA P3'!C20)-1)),'NH Quality EPA P3'!C20)))</f>
        <v>3</v>
      </c>
      <c r="G15">
        <f>IF('NH Quality EPA P3'!D20="","",IF(LEFT('NH Quality EPA P3'!D20,1)="&lt;",$G$3*VALUE(RIGHT('NH Quality EPA P3'!D20,LEN('NH Quality EPA P3'!D20)-1)),IF(LEFT('NH Quality EPA P3'!D20,1)="&gt;",$G$2*VALUE(RIGHT('NH Quality EPA P3'!D20,LEN('NH Quality EPA P3'!D20)-1)),'NH Quality EPA P3'!D20)))</f>
        <v>1</v>
      </c>
      <c r="H15">
        <f>IF('NH Quality EPA P3'!E20="","",IF(LEFT('NH Quality EPA P3'!E20,1)="&lt;",$G$3*VALUE(RIGHT('NH Quality EPA P3'!E20,LEN('NH Quality EPA P3'!E20)-1)),IF(LEFT('NH Quality EPA P3'!E20,1)="&gt;",$G$2*VALUE(RIGHT('NH Quality EPA P3'!E20,LEN('NH Quality EPA P3'!E20)-1)),'NH Quality EPA P3'!E20)))</f>
        <v>1</v>
      </c>
      <c r="I15">
        <f>IF('NH Quality EPA P3'!F20="","",IF(LEFT('NH Quality EPA P3'!F20,1)="&lt;",$G$3*VALUE(RIGHT('NH Quality EPA P3'!F20,LEN('NH Quality EPA P3'!F20)-1)),IF(LEFT('NH Quality EPA P3'!F20,1)="&gt;",$G$2*VALUE(RIGHT('NH Quality EPA P3'!F20,LEN('NH Quality EPA P3'!F20)-1)),'NH Quality EPA P3'!F20)))</f>
        <v>1</v>
      </c>
      <c r="J15">
        <f>IF('NH Quality EPA P3'!G20="","",IF(LEFT('NH Quality EPA P3'!G20,1)="&lt;",$G$3*VALUE(RIGHT('NH Quality EPA P3'!G20,LEN('NH Quality EPA P3'!G20)-1)),IF(LEFT('NH Quality EPA P3'!G20,1)="&gt;",$G$2*VALUE(RIGHT('NH Quality EPA P3'!G20,LEN('NH Quality EPA P3'!G20)-1)),'NH Quality EPA P3'!G20)))</f>
        <v>0.47</v>
      </c>
      <c r="K15">
        <f>IF('NH Quality EPA P3'!H20="","",IF(LEFT('NH Quality EPA P3'!H20,1)="&lt;",$G$3*VALUE(RIGHT('NH Quality EPA P3'!H20,LEN('NH Quality EPA P3'!H20)-1)),IF(LEFT('NH Quality EPA P3'!H20,1)="&gt;",$G$2*VALUE(RIGHT('NH Quality EPA P3'!H20,LEN('NH Quality EPA P3'!H20)-1)),'NH Quality EPA P3'!H20)))</f>
        <v>3.06</v>
      </c>
      <c r="L15">
        <f>IF('NH Quality EPA P3'!I20="","",IF(LEFT('NH Quality EPA P3'!I20,1)="&lt;",$G$3*VALUE(RIGHT('NH Quality EPA P3'!I20,LEN('NH Quality EPA P3'!I20)-1)),IF(LEFT('NH Quality EPA P3'!I20,1)="&gt;",$G$2*VALUE(RIGHT('NH Quality EPA P3'!I20,LEN('NH Quality EPA P3'!I20)-1)),'NH Quality EPA P3'!I20)))</f>
        <v>6.4</v>
      </c>
      <c r="M15" s="57">
        <f>IF('NH Quality EPA P3'!J20="","",IF(LEFT('NH Quality EPA P3'!J20,1)="&lt;",$G$3*VALUE(RIGHT('NH Quality EPA P3'!J20,LEN('NH Quality EPA P3'!J20)-1)),IF(LEFT('NH Quality EPA P3'!J20,1)="&gt;",$G$2*VALUE(RIGHT('NH Quality EPA P3'!J20,LEN('NH Quality EPA P3'!J20)-1)),'NH Quality EPA P3'!J20)))</f>
        <v>0.48</v>
      </c>
    </row>
    <row r="16" spans="1:13" x14ac:dyDescent="0.2">
      <c r="C16" s="38">
        <f>IF(AND('Data Tab - NH EPA P3'!$C45&gt;='NH Intermediate'!$C$2,'Data Tab - NH EPA P3'!$C45&lt;=EDATE('NH Intermediate'!$C$2,12),'Data Tab - NH EPA P3'!AA45&lt;&gt;""),'Data Tab - NH EPA P3'!$C45,"")</f>
        <v>45000</v>
      </c>
      <c r="E16" s="34">
        <f>'NH Quality EPA P3'!B21</f>
        <v>45028.333333333328</v>
      </c>
      <c r="F16">
        <f>IF('NH Quality EPA P3'!C21="","",IF(LEFT('NH Quality EPA P3'!C21,1)="&lt;",$G$3*VALUE(RIGHT('NH Quality EPA P3'!C21,LEN('NH Quality EPA P3'!C21)-1)),IF(LEFT('NH Quality EPA P3'!C21,1)="&gt;",$G$2*VALUE(RIGHT('NH Quality EPA P3'!C21,LEN('NH Quality EPA P3'!C21)-1)),'NH Quality EPA P3'!C21)))</f>
        <v>1</v>
      </c>
      <c r="G16">
        <f>IF('NH Quality EPA P3'!D21="","",IF(LEFT('NH Quality EPA P3'!D21,1)="&lt;",$G$3*VALUE(RIGHT('NH Quality EPA P3'!D21,LEN('NH Quality EPA P3'!D21)-1)),IF(LEFT('NH Quality EPA P3'!D21,1)="&gt;",$G$2*VALUE(RIGHT('NH Quality EPA P3'!D21,LEN('NH Quality EPA P3'!D21)-1)),'NH Quality EPA P3'!D21)))</f>
        <v>4</v>
      </c>
      <c r="H16">
        <f>IF('NH Quality EPA P3'!E21="","",IF(LEFT('NH Quality EPA P3'!E21,1)="&lt;",$G$3*VALUE(RIGHT('NH Quality EPA P3'!E21,LEN('NH Quality EPA P3'!E21)-1)),IF(LEFT('NH Quality EPA P3'!E21,1)="&gt;",$G$2*VALUE(RIGHT('NH Quality EPA P3'!E21,LEN('NH Quality EPA P3'!E21)-1)),'NH Quality EPA P3'!E21)))</f>
        <v>1</v>
      </c>
      <c r="I16">
        <f>IF('NH Quality EPA P3'!F21="","",IF(LEFT('NH Quality EPA P3'!F21,1)="&lt;",$G$3*VALUE(RIGHT('NH Quality EPA P3'!F21,LEN('NH Quality EPA P3'!F21)-1)),IF(LEFT('NH Quality EPA P3'!F21,1)="&gt;",$G$2*VALUE(RIGHT('NH Quality EPA P3'!F21,LEN('NH Quality EPA P3'!F21)-1)),'NH Quality EPA P3'!F21)))</f>
        <v>1</v>
      </c>
      <c r="J16">
        <f>IF('NH Quality EPA P3'!G21="","",IF(LEFT('NH Quality EPA P3'!G21,1)="&lt;",$G$3*VALUE(RIGHT('NH Quality EPA P3'!G21,LEN('NH Quality EPA P3'!G21)-1)),IF(LEFT('NH Quality EPA P3'!G21,1)="&gt;",$G$2*VALUE(RIGHT('NH Quality EPA P3'!G21,LEN('NH Quality EPA P3'!G21)-1)),'NH Quality EPA P3'!G21)))</f>
        <v>0.46</v>
      </c>
      <c r="K16">
        <f>IF('NH Quality EPA P3'!H21="","",IF(LEFT('NH Quality EPA P3'!H21,1)="&lt;",$G$3*VALUE(RIGHT('NH Quality EPA P3'!H21,LEN('NH Quality EPA P3'!H21)-1)),IF(LEFT('NH Quality EPA P3'!H21,1)="&gt;",$G$2*VALUE(RIGHT('NH Quality EPA P3'!H21,LEN('NH Quality EPA P3'!H21)-1)),'NH Quality EPA P3'!H21)))</f>
        <v>4.0199999999999996</v>
      </c>
      <c r="L16">
        <f>IF('NH Quality EPA P3'!I21="","",IF(LEFT('NH Quality EPA P3'!I21,1)="&lt;",$G$3*VALUE(RIGHT('NH Quality EPA P3'!I21,LEN('NH Quality EPA P3'!I21)-1)),IF(LEFT('NH Quality EPA P3'!I21,1)="&gt;",$G$2*VALUE(RIGHT('NH Quality EPA P3'!I21,LEN('NH Quality EPA P3'!I21)-1)),'NH Quality EPA P3'!I21)))</f>
        <v>6.4</v>
      </c>
      <c r="M16" s="57">
        <f>IF('NH Quality EPA P3'!J21="","",IF(LEFT('NH Quality EPA P3'!J21,1)="&lt;",$G$3*VALUE(RIGHT('NH Quality EPA P3'!J21,LEN('NH Quality EPA P3'!J21)-1)),IF(LEFT('NH Quality EPA P3'!J21,1)="&gt;",$G$2*VALUE(RIGHT('NH Quality EPA P3'!J21,LEN('NH Quality EPA P3'!J21)-1)),'NH Quality EPA P3'!J21)))</f>
        <v>0.71</v>
      </c>
    </row>
    <row r="17" spans="3:13" x14ac:dyDescent="0.2">
      <c r="C17" s="38">
        <f>IF(AND('Data Tab - NH EPA P3'!$C46&gt;='NH Intermediate'!$C$2,'Data Tab - NH EPA P3'!$C46&lt;=EDATE('NH Intermediate'!$C$2,12),'Data Tab - NH EPA P3'!AA46&lt;&gt;""),'Data Tab - NH EPA P3'!$C46,"")</f>
        <v>45014</v>
      </c>
      <c r="E17" s="34">
        <f>'NH Quality EPA P3'!B22</f>
        <v>45042.333333333328</v>
      </c>
      <c r="F17">
        <f>IF('NH Quality EPA P3'!C22="","",IF(LEFT('NH Quality EPA P3'!C22,1)="&lt;",$G$3*VALUE(RIGHT('NH Quality EPA P3'!C22,LEN('NH Quality EPA P3'!C22)-1)),IF(LEFT('NH Quality EPA P3'!C22,1)="&gt;",$G$2*VALUE(RIGHT('NH Quality EPA P3'!C22,LEN('NH Quality EPA P3'!C22)-1)),'NH Quality EPA P3'!C22)))</f>
        <v>3</v>
      </c>
      <c r="G17">
        <f>IF('NH Quality EPA P3'!D22="","",IF(LEFT('NH Quality EPA P3'!D22,1)="&lt;",$G$3*VALUE(RIGHT('NH Quality EPA P3'!D22,LEN('NH Quality EPA P3'!D22)-1)),IF(LEFT('NH Quality EPA P3'!D22,1)="&gt;",$G$2*VALUE(RIGHT('NH Quality EPA P3'!D22,LEN('NH Quality EPA P3'!D22)-1)),'NH Quality EPA P3'!D22)))</f>
        <v>1</v>
      </c>
      <c r="H17">
        <f>IF('NH Quality EPA P3'!E22="","",IF(LEFT('NH Quality EPA P3'!E22,1)="&lt;",$G$3*VALUE(RIGHT('NH Quality EPA P3'!E22,LEN('NH Quality EPA P3'!E22)-1)),IF(LEFT('NH Quality EPA P3'!E22,1)="&gt;",$G$2*VALUE(RIGHT('NH Quality EPA P3'!E22,LEN('NH Quality EPA P3'!E22)-1)),'NH Quality EPA P3'!E22)))</f>
        <v>1</v>
      </c>
      <c r="I17">
        <f>IF('NH Quality EPA P3'!F22="","",IF(LEFT('NH Quality EPA P3'!F22,1)="&lt;",$G$3*VALUE(RIGHT('NH Quality EPA P3'!F22,LEN('NH Quality EPA P3'!F22)-1)),IF(LEFT('NH Quality EPA P3'!F22,1)="&gt;",$G$2*VALUE(RIGHT('NH Quality EPA P3'!F22,LEN('NH Quality EPA P3'!F22)-1)),'NH Quality EPA P3'!F22)))</f>
        <v>1</v>
      </c>
      <c r="J17">
        <f>IF('NH Quality EPA P3'!G22="","",IF(LEFT('NH Quality EPA P3'!G22,1)="&lt;",$G$3*VALUE(RIGHT('NH Quality EPA P3'!G22,LEN('NH Quality EPA P3'!G22)-1)),IF(LEFT('NH Quality EPA P3'!G22,1)="&gt;",$G$2*VALUE(RIGHT('NH Quality EPA P3'!G22,LEN('NH Quality EPA P3'!G22)-1)),'NH Quality EPA P3'!G22)))</f>
        <v>0.21</v>
      </c>
      <c r="K17">
        <f>IF('NH Quality EPA P3'!H22="","",IF(LEFT('NH Quality EPA P3'!H22,1)="&lt;",$G$3*VALUE(RIGHT('NH Quality EPA P3'!H22,LEN('NH Quality EPA P3'!H22)-1)),IF(LEFT('NH Quality EPA P3'!H22,1)="&gt;",$G$2*VALUE(RIGHT('NH Quality EPA P3'!H22,LEN('NH Quality EPA P3'!H22)-1)),'NH Quality EPA P3'!H22)))</f>
        <v>3.51</v>
      </c>
      <c r="L17">
        <f>IF('NH Quality EPA P3'!I22="","",IF(LEFT('NH Quality EPA P3'!I22,1)="&lt;",$G$3*VALUE(RIGHT('NH Quality EPA P3'!I22,LEN('NH Quality EPA P3'!I22)-1)),IF(LEFT('NH Quality EPA P3'!I22,1)="&gt;",$G$2*VALUE(RIGHT('NH Quality EPA P3'!I22,LEN('NH Quality EPA P3'!I22)-1)),'NH Quality EPA P3'!I22)))</f>
        <v>6.6</v>
      </c>
      <c r="M17" s="57">
        <f>IF('NH Quality EPA P3'!J22="","",IF(LEFT('NH Quality EPA P3'!J22,1)="&lt;",$G$3*VALUE(RIGHT('NH Quality EPA P3'!J22,LEN('NH Quality EPA P3'!J22)-1)),IF(LEFT('NH Quality EPA P3'!J22,1)="&gt;",$G$2*VALUE(RIGHT('NH Quality EPA P3'!J22,LEN('NH Quality EPA P3'!J22)-1)),'NH Quality EPA P3'!J22)))</f>
        <v>0.49</v>
      </c>
    </row>
    <row r="18" spans="3:13" x14ac:dyDescent="0.2">
      <c r="C18" s="38">
        <f>IF(AND('Data Tab - NH EPA P3'!$C47&gt;='NH Intermediate'!$C$2,'Data Tab - NH EPA P3'!$C47&lt;=EDATE('NH Intermediate'!$C$2,12),'Data Tab - NH EPA P3'!AA47&lt;&gt;""),'Data Tab - NH EPA P3'!$C47,"")</f>
        <v>45028.333333333328</v>
      </c>
      <c r="E18" s="34">
        <f>'NH Quality EPA P3'!B23</f>
        <v>45056.333333333328</v>
      </c>
      <c r="F18">
        <f>IF('NH Quality EPA P3'!C23="","",IF(LEFT('NH Quality EPA P3'!C23,1)="&lt;",$G$3*VALUE(RIGHT('NH Quality EPA P3'!C23,LEN('NH Quality EPA P3'!C23)-1)),IF(LEFT('NH Quality EPA P3'!C23,1)="&gt;",$G$2*VALUE(RIGHT('NH Quality EPA P3'!C23,LEN('NH Quality EPA P3'!C23)-1)),'NH Quality EPA P3'!C23)))</f>
        <v>1</v>
      </c>
      <c r="G18">
        <f>IF('NH Quality EPA P3'!D23="","",IF(LEFT('NH Quality EPA P3'!D23,1)="&lt;",$G$3*VALUE(RIGHT('NH Quality EPA P3'!D23,LEN('NH Quality EPA P3'!D23)-1)),IF(LEFT('NH Quality EPA P3'!D23,1)="&gt;",$G$2*VALUE(RIGHT('NH Quality EPA P3'!D23,LEN('NH Quality EPA P3'!D23)-1)),'NH Quality EPA P3'!D23)))</f>
        <v>3</v>
      </c>
      <c r="H18">
        <f>IF('NH Quality EPA P3'!E23="","",IF(LEFT('NH Quality EPA P3'!E23,1)="&lt;",$G$3*VALUE(RIGHT('NH Quality EPA P3'!E23,LEN('NH Quality EPA P3'!E23)-1)),IF(LEFT('NH Quality EPA P3'!E23,1)="&gt;",$G$2*VALUE(RIGHT('NH Quality EPA P3'!E23,LEN('NH Quality EPA P3'!E23)-1)),'NH Quality EPA P3'!E23)))</f>
        <v>1</v>
      </c>
      <c r="I18">
        <f>IF('NH Quality EPA P3'!F23="","",IF(LEFT('NH Quality EPA P3'!F23,1)="&lt;",$G$3*VALUE(RIGHT('NH Quality EPA P3'!F23,LEN('NH Quality EPA P3'!F23)-1)),IF(LEFT('NH Quality EPA P3'!F23,1)="&gt;",$G$2*VALUE(RIGHT('NH Quality EPA P3'!F23,LEN('NH Quality EPA P3'!F23)-1)),'NH Quality EPA P3'!F23)))</f>
        <v>0</v>
      </c>
      <c r="J18">
        <f>IF('NH Quality EPA P3'!G23="","",IF(LEFT('NH Quality EPA P3'!G23,1)="&lt;",$G$3*VALUE(RIGHT('NH Quality EPA P3'!G23,LEN('NH Quality EPA P3'!G23)-1)),IF(LEFT('NH Quality EPA P3'!G23,1)="&gt;",$G$2*VALUE(RIGHT('NH Quality EPA P3'!G23,LEN('NH Quality EPA P3'!G23)-1)),'NH Quality EPA P3'!G23)))</f>
        <v>0.08</v>
      </c>
      <c r="K18">
        <f>IF('NH Quality EPA P3'!H23="","",IF(LEFT('NH Quality EPA P3'!H23,1)="&lt;",$G$3*VALUE(RIGHT('NH Quality EPA P3'!H23,LEN('NH Quality EPA P3'!H23)-1)),IF(LEFT('NH Quality EPA P3'!H23,1)="&gt;",$G$2*VALUE(RIGHT('NH Quality EPA P3'!H23,LEN('NH Quality EPA P3'!H23)-1)),'NH Quality EPA P3'!H23)))</f>
        <v>3.38</v>
      </c>
      <c r="L18">
        <f>IF('NH Quality EPA P3'!I23="","",IF(LEFT('NH Quality EPA P3'!I23,1)="&lt;",$G$3*VALUE(RIGHT('NH Quality EPA P3'!I23,LEN('NH Quality EPA P3'!I23)-1)),IF(LEFT('NH Quality EPA P3'!I23,1)="&gt;",$G$2*VALUE(RIGHT('NH Quality EPA P3'!I23,LEN('NH Quality EPA P3'!I23)-1)),'NH Quality EPA P3'!I23)))</f>
        <v>6.4</v>
      </c>
      <c r="M18" s="57">
        <f>IF('NH Quality EPA P3'!J23="","",IF(LEFT('NH Quality EPA P3'!J23,1)="&lt;",$G$3*VALUE(RIGHT('NH Quality EPA P3'!J23,LEN('NH Quality EPA P3'!J23)-1)),IF(LEFT('NH Quality EPA P3'!J23,1)="&gt;",$G$2*VALUE(RIGHT('NH Quality EPA P3'!J23,LEN('NH Quality EPA P3'!J23)-1)),'NH Quality EPA P3'!J23)))</f>
        <v>0.45</v>
      </c>
    </row>
    <row r="19" spans="3:13" x14ac:dyDescent="0.2">
      <c r="C19" s="38">
        <f>IF(AND('Data Tab - NH EPA P3'!$C48&gt;='NH Intermediate'!$C$2,'Data Tab - NH EPA P3'!$C48&lt;=EDATE('NH Intermediate'!$C$2,12),'Data Tab - NH EPA P3'!AA48&lt;&gt;""),'Data Tab - NH EPA P3'!$C48,"")</f>
        <v>45042.333333333328</v>
      </c>
      <c r="E19" s="34">
        <f>'NH Quality EPA P3'!B24</f>
        <v>45070.333333333328</v>
      </c>
      <c r="F19">
        <f>IF('NH Quality EPA P3'!C24="","",IF(LEFT('NH Quality EPA P3'!C24,1)="&lt;",$G$3*VALUE(RIGHT('NH Quality EPA P3'!C24,LEN('NH Quality EPA P3'!C24)-1)),IF(LEFT('NH Quality EPA P3'!C24,1)="&gt;",$G$2*VALUE(RIGHT('NH Quality EPA P3'!C24,LEN('NH Quality EPA P3'!C24)-1)),'NH Quality EPA P3'!C24)))</f>
        <v>1</v>
      </c>
      <c r="G19">
        <f>IF('NH Quality EPA P3'!D24="","",IF(LEFT('NH Quality EPA P3'!D24,1)="&lt;",$G$3*VALUE(RIGHT('NH Quality EPA P3'!D24,LEN('NH Quality EPA P3'!D24)-1)),IF(LEFT('NH Quality EPA P3'!D24,1)="&gt;",$G$2*VALUE(RIGHT('NH Quality EPA P3'!D24,LEN('NH Quality EPA P3'!D24)-1)),'NH Quality EPA P3'!D24)))</f>
        <v>1</v>
      </c>
      <c r="H19">
        <f>IF('NH Quality EPA P3'!E24="","",IF(LEFT('NH Quality EPA P3'!E24,1)="&lt;",$G$3*VALUE(RIGHT('NH Quality EPA P3'!E24,LEN('NH Quality EPA P3'!E24)-1)),IF(LEFT('NH Quality EPA P3'!E24,1)="&gt;",$G$2*VALUE(RIGHT('NH Quality EPA P3'!E24,LEN('NH Quality EPA P3'!E24)-1)),'NH Quality EPA P3'!E24)))</f>
        <v>1</v>
      </c>
      <c r="I19">
        <f>IF('NH Quality EPA P3'!F24="","",IF(LEFT('NH Quality EPA P3'!F24,1)="&lt;",$G$3*VALUE(RIGHT('NH Quality EPA P3'!F24,LEN('NH Quality EPA P3'!F24)-1)),IF(LEFT('NH Quality EPA P3'!F24,1)="&gt;",$G$2*VALUE(RIGHT('NH Quality EPA P3'!F24,LEN('NH Quality EPA P3'!F24)-1)),'NH Quality EPA P3'!F24)))</f>
        <v>0</v>
      </c>
      <c r="J19">
        <f>IF('NH Quality EPA P3'!G24="","",IF(LEFT('NH Quality EPA P3'!G24,1)="&lt;",$G$3*VALUE(RIGHT('NH Quality EPA P3'!G24,LEN('NH Quality EPA P3'!G24)-1)),IF(LEFT('NH Quality EPA P3'!G24,1)="&gt;",$G$2*VALUE(RIGHT('NH Quality EPA P3'!G24,LEN('NH Quality EPA P3'!G24)-1)),'NH Quality EPA P3'!G24)))</f>
        <v>0.12</v>
      </c>
      <c r="K19">
        <f>IF('NH Quality EPA P3'!H24="","",IF(LEFT('NH Quality EPA P3'!H24,1)="&lt;",$G$3*VALUE(RIGHT('NH Quality EPA P3'!H24,LEN('NH Quality EPA P3'!H24)-1)),IF(LEFT('NH Quality EPA P3'!H24,1)="&gt;",$G$2*VALUE(RIGHT('NH Quality EPA P3'!H24,LEN('NH Quality EPA P3'!H24)-1)),'NH Quality EPA P3'!H24)))</f>
        <v>3.02</v>
      </c>
      <c r="L19">
        <f>IF('NH Quality EPA P3'!I24="","",IF(LEFT('NH Quality EPA P3'!I24,1)="&lt;",$G$3*VALUE(RIGHT('NH Quality EPA P3'!I24,LEN('NH Quality EPA P3'!I24)-1)),IF(LEFT('NH Quality EPA P3'!I24,1)="&gt;",$G$2*VALUE(RIGHT('NH Quality EPA P3'!I24,LEN('NH Quality EPA P3'!I24)-1)),'NH Quality EPA P3'!I24)))</f>
        <v>6.6</v>
      </c>
      <c r="M19" s="57">
        <f>IF('NH Quality EPA P3'!J24="","",IF(LEFT('NH Quality EPA P3'!J24,1)="&lt;",$G$3*VALUE(RIGHT('NH Quality EPA P3'!J24,LEN('NH Quality EPA P3'!J24)-1)),IF(LEFT('NH Quality EPA P3'!J24,1)="&gt;",$G$2*VALUE(RIGHT('NH Quality EPA P3'!J24,LEN('NH Quality EPA P3'!J24)-1)),'NH Quality EPA P3'!J24)))</f>
        <v>0.36</v>
      </c>
    </row>
    <row r="20" spans="3:13" x14ac:dyDescent="0.2">
      <c r="C20" s="38">
        <f>IF(AND('Data Tab - NH EPA P3'!$C49&gt;='NH Intermediate'!$C$2,'Data Tab - NH EPA P3'!$C49&lt;=EDATE('NH Intermediate'!$C$2,12),'Data Tab - NH EPA P3'!AA49&lt;&gt;""),'Data Tab - NH EPA P3'!$C49,"")</f>
        <v>45056.333333333328</v>
      </c>
      <c r="E20" s="34">
        <f>'NH Quality EPA P3'!B25</f>
        <v>45084.333333333328</v>
      </c>
      <c r="F20">
        <f>IF('NH Quality EPA P3'!C25="","",IF(LEFT('NH Quality EPA P3'!C25,1)="&lt;",$G$3*VALUE(RIGHT('NH Quality EPA P3'!C25,LEN('NH Quality EPA P3'!C25)-1)),IF(LEFT('NH Quality EPA P3'!C25,1)="&gt;",$G$2*VALUE(RIGHT('NH Quality EPA P3'!C25,LEN('NH Quality EPA P3'!C25)-1)),'NH Quality EPA P3'!C25)))</f>
        <v>1</v>
      </c>
      <c r="G20">
        <f>IF('NH Quality EPA P3'!D25="","",IF(LEFT('NH Quality EPA P3'!D25,1)="&lt;",$G$3*VALUE(RIGHT('NH Quality EPA P3'!D25,LEN('NH Quality EPA P3'!D25)-1)),IF(LEFT('NH Quality EPA P3'!D25,1)="&gt;",$G$2*VALUE(RIGHT('NH Quality EPA P3'!D25,LEN('NH Quality EPA P3'!D25)-1)),'NH Quality EPA P3'!D25)))</f>
        <v>1</v>
      </c>
      <c r="H20">
        <f>IF('NH Quality EPA P3'!E25="","",IF(LEFT('NH Quality EPA P3'!E25,1)="&lt;",$G$3*VALUE(RIGHT('NH Quality EPA P3'!E25,LEN('NH Quality EPA P3'!E25)-1)),IF(LEFT('NH Quality EPA P3'!E25,1)="&gt;",$G$2*VALUE(RIGHT('NH Quality EPA P3'!E25,LEN('NH Quality EPA P3'!E25)-1)),'NH Quality EPA P3'!E25)))</f>
        <v>1</v>
      </c>
      <c r="I20">
        <f>IF('NH Quality EPA P3'!F25="","",IF(LEFT('NH Quality EPA P3'!F25,1)="&lt;",$G$3*VALUE(RIGHT('NH Quality EPA P3'!F25,LEN('NH Quality EPA P3'!F25)-1)),IF(LEFT('NH Quality EPA P3'!F25,1)="&gt;",$G$2*VALUE(RIGHT('NH Quality EPA P3'!F25,LEN('NH Quality EPA P3'!F25)-1)),'NH Quality EPA P3'!F25)))</f>
        <v>0</v>
      </c>
      <c r="J20">
        <f>IF('NH Quality EPA P3'!G25="","",IF(LEFT('NH Quality EPA P3'!G25,1)="&lt;",$G$3*VALUE(RIGHT('NH Quality EPA P3'!G25,LEN('NH Quality EPA P3'!G25)-1)),IF(LEFT('NH Quality EPA P3'!G25,1)="&gt;",$G$2*VALUE(RIGHT('NH Quality EPA P3'!G25,LEN('NH Quality EPA P3'!G25)-1)),'NH Quality EPA P3'!G25)))</f>
        <v>0.17</v>
      </c>
      <c r="K20">
        <f>IF('NH Quality EPA P3'!H25="","",IF(LEFT('NH Quality EPA P3'!H25,1)="&lt;",$G$3*VALUE(RIGHT('NH Quality EPA P3'!H25,LEN('NH Quality EPA P3'!H25)-1)),IF(LEFT('NH Quality EPA P3'!H25,1)="&gt;",$G$2*VALUE(RIGHT('NH Quality EPA P3'!H25,LEN('NH Quality EPA P3'!H25)-1)),'NH Quality EPA P3'!H25)))</f>
        <v>2.86</v>
      </c>
      <c r="L20">
        <f>IF('NH Quality EPA P3'!I25="","",IF(LEFT('NH Quality EPA P3'!I25,1)="&lt;",$G$3*VALUE(RIGHT('NH Quality EPA P3'!I25,LEN('NH Quality EPA P3'!I25)-1)),IF(LEFT('NH Quality EPA P3'!I25,1)="&gt;",$G$2*VALUE(RIGHT('NH Quality EPA P3'!I25,LEN('NH Quality EPA P3'!I25)-1)),'NH Quality EPA P3'!I25)))</f>
        <v>6.4</v>
      </c>
      <c r="M20" s="57">
        <f>IF('NH Quality EPA P3'!J25="","",IF(LEFT('NH Quality EPA P3'!J25,1)="&lt;",$G$3*VALUE(RIGHT('NH Quality EPA P3'!J25,LEN('NH Quality EPA P3'!J25)-1)),IF(LEFT('NH Quality EPA P3'!J25,1)="&gt;",$G$2*VALUE(RIGHT('NH Quality EPA P3'!J25,LEN('NH Quality EPA P3'!J25)-1)),'NH Quality EPA P3'!J25)))</f>
        <v>0.54</v>
      </c>
    </row>
    <row r="21" spans="3:13" x14ac:dyDescent="0.2">
      <c r="C21" s="38">
        <f>IF(AND('Data Tab - NH EPA P3'!$C50&gt;='NH Intermediate'!$C$2,'Data Tab - NH EPA P3'!$C50&lt;=EDATE('NH Intermediate'!$C$2,12),'Data Tab - NH EPA P3'!AA50&lt;&gt;""),'Data Tab - NH EPA P3'!$C50,"")</f>
        <v>45070.333333333328</v>
      </c>
      <c r="E21" s="34">
        <f>'NH Quality EPA P3'!B26</f>
        <v>45098.333333333328</v>
      </c>
      <c r="F21">
        <f>IF('NH Quality EPA P3'!C26="","",IF(LEFT('NH Quality EPA P3'!C26,1)="&lt;",$G$3*VALUE(RIGHT('NH Quality EPA P3'!C26,LEN('NH Quality EPA P3'!C26)-1)),IF(LEFT('NH Quality EPA P3'!C26,1)="&gt;",$G$2*VALUE(RIGHT('NH Quality EPA P3'!C26,LEN('NH Quality EPA P3'!C26)-1)),'NH Quality EPA P3'!C26)))</f>
        <v>1</v>
      </c>
      <c r="G21">
        <f>IF('NH Quality EPA P3'!D26="","",IF(LEFT('NH Quality EPA P3'!D26,1)="&lt;",$G$3*VALUE(RIGHT('NH Quality EPA P3'!D26,LEN('NH Quality EPA P3'!D26)-1)),IF(LEFT('NH Quality EPA P3'!D26,1)="&gt;",$G$2*VALUE(RIGHT('NH Quality EPA P3'!D26,LEN('NH Quality EPA P3'!D26)-1)),'NH Quality EPA P3'!D26)))</f>
        <v>1</v>
      </c>
      <c r="H21">
        <f>IF('NH Quality EPA P3'!E26="","",IF(LEFT('NH Quality EPA P3'!E26,1)="&lt;",$G$3*VALUE(RIGHT('NH Quality EPA P3'!E26,LEN('NH Quality EPA P3'!E26)-1)),IF(LEFT('NH Quality EPA P3'!E26,1)="&gt;",$G$2*VALUE(RIGHT('NH Quality EPA P3'!E26,LEN('NH Quality EPA P3'!E26)-1)),'NH Quality EPA P3'!E26)))</f>
        <v>1</v>
      </c>
      <c r="I21">
        <f>IF('NH Quality EPA P3'!F26="","",IF(LEFT('NH Quality EPA P3'!F26,1)="&lt;",$G$3*VALUE(RIGHT('NH Quality EPA P3'!F26,LEN('NH Quality EPA P3'!F26)-1)),IF(LEFT('NH Quality EPA P3'!F26,1)="&gt;",$G$2*VALUE(RIGHT('NH Quality EPA P3'!F26,LEN('NH Quality EPA P3'!F26)-1)),'NH Quality EPA P3'!F26)))</f>
        <v>0</v>
      </c>
      <c r="J21">
        <f>IF('NH Quality EPA P3'!G26="","",IF(LEFT('NH Quality EPA P3'!G26,1)="&lt;",$G$3*VALUE(RIGHT('NH Quality EPA P3'!G26,LEN('NH Quality EPA P3'!G26)-1)),IF(LEFT('NH Quality EPA P3'!G26,1)="&gt;",$G$2*VALUE(RIGHT('NH Quality EPA P3'!G26,LEN('NH Quality EPA P3'!G26)-1)),'NH Quality EPA P3'!G26)))</f>
        <v>0.35</v>
      </c>
      <c r="K21">
        <f>IF('NH Quality EPA P3'!H26="","",IF(LEFT('NH Quality EPA P3'!H26,1)="&lt;",$G$3*VALUE(RIGHT('NH Quality EPA P3'!H26,LEN('NH Quality EPA P3'!H26)-1)),IF(LEFT('NH Quality EPA P3'!H26,1)="&gt;",$G$2*VALUE(RIGHT('NH Quality EPA P3'!H26,LEN('NH Quality EPA P3'!H26)-1)),'NH Quality EPA P3'!H26)))</f>
        <v>3.17</v>
      </c>
      <c r="L21">
        <f>IF('NH Quality EPA P3'!I26="","",IF(LEFT('NH Quality EPA P3'!I26,1)="&lt;",$G$3*VALUE(RIGHT('NH Quality EPA P3'!I26,LEN('NH Quality EPA P3'!I26)-1)),IF(LEFT('NH Quality EPA P3'!I26,1)="&gt;",$G$2*VALUE(RIGHT('NH Quality EPA P3'!I26,LEN('NH Quality EPA P3'!I26)-1)),'NH Quality EPA P3'!I26)))</f>
        <v>6.6</v>
      </c>
      <c r="M21" s="57">
        <f>IF('NH Quality EPA P3'!J26="","",IF(LEFT('NH Quality EPA P3'!J26,1)="&lt;",$G$3*VALUE(RIGHT('NH Quality EPA P3'!J26,LEN('NH Quality EPA P3'!J26)-1)),IF(LEFT('NH Quality EPA P3'!J26,1)="&gt;",$G$2*VALUE(RIGHT('NH Quality EPA P3'!J26,LEN('NH Quality EPA P3'!J26)-1)),'NH Quality EPA P3'!J26)))</f>
        <v>0.56000000000000005</v>
      </c>
    </row>
    <row r="22" spans="3:13" x14ac:dyDescent="0.2">
      <c r="C22" s="38">
        <f>IF(AND('Data Tab - NH EPA P3'!$C51&gt;='NH Intermediate'!$C$2,'Data Tab - NH EPA P3'!$C51&lt;=EDATE('NH Intermediate'!$C$2,12),'Data Tab - NH EPA P3'!AA51&lt;&gt;""),'Data Tab - NH EPA P3'!$C51,"")</f>
        <v>45084.333333333328</v>
      </c>
      <c r="E22" s="34">
        <f>'NH Quality EPA P3'!B27</f>
        <v>45112.333333333328</v>
      </c>
      <c r="F22">
        <f>IF('NH Quality EPA P3'!C27="","",IF(LEFT('NH Quality EPA P3'!C27,1)="&lt;",$G$3*VALUE(RIGHT('NH Quality EPA P3'!C27,LEN('NH Quality EPA P3'!C27)-1)),IF(LEFT('NH Quality EPA P3'!C27,1)="&gt;",$G$2*VALUE(RIGHT('NH Quality EPA P3'!C27,LEN('NH Quality EPA P3'!C27)-1)),'NH Quality EPA P3'!C27)))</f>
        <v>2</v>
      </c>
      <c r="G22">
        <f>IF('NH Quality EPA P3'!D27="","",IF(LEFT('NH Quality EPA P3'!D27,1)="&lt;",$G$3*VALUE(RIGHT('NH Quality EPA P3'!D27,LEN('NH Quality EPA P3'!D27)-1)),IF(LEFT('NH Quality EPA P3'!D27,1)="&gt;",$G$2*VALUE(RIGHT('NH Quality EPA P3'!D27,LEN('NH Quality EPA P3'!D27)-1)),'NH Quality EPA P3'!D27)))</f>
        <v>5</v>
      </c>
      <c r="H22">
        <f>IF('NH Quality EPA P3'!E27="","",IF(LEFT('NH Quality EPA P3'!E27,1)="&lt;",$G$3*VALUE(RIGHT('NH Quality EPA P3'!E27,LEN('NH Quality EPA P3'!E27)-1)),IF(LEFT('NH Quality EPA P3'!E27,1)="&gt;",$G$2*VALUE(RIGHT('NH Quality EPA P3'!E27,LEN('NH Quality EPA P3'!E27)-1)),'NH Quality EPA P3'!E27)))</f>
        <v>1</v>
      </c>
      <c r="I22">
        <f>IF('NH Quality EPA P3'!F27="","",IF(LEFT('NH Quality EPA P3'!F27,1)="&lt;",$G$3*VALUE(RIGHT('NH Quality EPA P3'!F27,LEN('NH Quality EPA P3'!F27)-1)),IF(LEFT('NH Quality EPA P3'!F27,1)="&gt;",$G$2*VALUE(RIGHT('NH Quality EPA P3'!F27,LEN('NH Quality EPA P3'!F27)-1)),'NH Quality EPA P3'!F27)))</f>
        <v>0</v>
      </c>
      <c r="J22">
        <f>IF('NH Quality EPA P3'!G27="","",IF(LEFT('NH Quality EPA P3'!G27,1)="&lt;",$G$3*VALUE(RIGHT('NH Quality EPA P3'!G27,LEN('NH Quality EPA P3'!G27)-1)),IF(LEFT('NH Quality EPA P3'!G27,1)="&gt;",$G$2*VALUE(RIGHT('NH Quality EPA P3'!G27,LEN('NH Quality EPA P3'!G27)-1)),'NH Quality EPA P3'!G27)))</f>
        <v>0.18</v>
      </c>
      <c r="K22">
        <f>IF('NH Quality EPA P3'!H27="","",IF(LEFT('NH Quality EPA P3'!H27,1)="&lt;",$G$3*VALUE(RIGHT('NH Quality EPA P3'!H27,LEN('NH Quality EPA P3'!H27)-1)),IF(LEFT('NH Quality EPA P3'!H27,1)="&gt;",$G$2*VALUE(RIGHT('NH Quality EPA P3'!H27,LEN('NH Quality EPA P3'!H27)-1)),'NH Quality EPA P3'!H27)))</f>
        <v>6.06</v>
      </c>
      <c r="L22">
        <f>IF('NH Quality EPA P3'!I27="","",IF(LEFT('NH Quality EPA P3'!I27,1)="&lt;",$G$3*VALUE(RIGHT('NH Quality EPA P3'!I27,LEN('NH Quality EPA P3'!I27)-1)),IF(LEFT('NH Quality EPA P3'!I27,1)="&gt;",$G$2*VALUE(RIGHT('NH Quality EPA P3'!I27,LEN('NH Quality EPA P3'!I27)-1)),'NH Quality EPA P3'!I27)))</f>
        <v>6.5</v>
      </c>
      <c r="M22" s="57">
        <f>IF('NH Quality EPA P3'!J27="","",IF(LEFT('NH Quality EPA P3'!J27,1)="&lt;",$G$3*VALUE(RIGHT('NH Quality EPA P3'!J27,LEN('NH Quality EPA P3'!J27)-1)),IF(LEFT('NH Quality EPA P3'!J27,1)="&gt;",$G$2*VALUE(RIGHT('NH Quality EPA P3'!J27,LEN('NH Quality EPA P3'!J27)-1)),'NH Quality EPA P3'!J27)))</f>
        <v>2.7</v>
      </c>
    </row>
    <row r="23" spans="3:13" x14ac:dyDescent="0.2">
      <c r="C23" s="38">
        <f>IF(AND('Data Tab - NH EPA P3'!$C52&gt;='NH Intermediate'!$C$2,'Data Tab - NH EPA P3'!$C52&lt;=EDATE('NH Intermediate'!$C$2,12),'Data Tab - NH EPA P3'!AA52&lt;&gt;""),'Data Tab - NH EPA P3'!$C52,"")</f>
        <v>45098.333333333328</v>
      </c>
      <c r="E23" s="34">
        <f>'NH Quality EPA P3'!B28</f>
        <v>45126.333333333328</v>
      </c>
      <c r="F23">
        <f>IF('NH Quality EPA P3'!C28="","",IF(LEFT('NH Quality EPA P3'!C28,1)="&lt;",$G$3*VALUE(RIGHT('NH Quality EPA P3'!C28,LEN('NH Quality EPA P3'!C28)-1)),IF(LEFT('NH Quality EPA P3'!C28,1)="&gt;",$G$2*VALUE(RIGHT('NH Quality EPA P3'!C28,LEN('NH Quality EPA P3'!C28)-1)),'NH Quality EPA P3'!C28)))</f>
        <v>1</v>
      </c>
      <c r="G23">
        <f>IF('NH Quality EPA P3'!D28="","",IF(LEFT('NH Quality EPA P3'!D28,1)="&lt;",$G$3*VALUE(RIGHT('NH Quality EPA P3'!D28,LEN('NH Quality EPA P3'!D28)-1)),IF(LEFT('NH Quality EPA P3'!D28,1)="&gt;",$G$2*VALUE(RIGHT('NH Quality EPA P3'!D28,LEN('NH Quality EPA P3'!D28)-1)),'NH Quality EPA P3'!D28)))</f>
        <v>4</v>
      </c>
      <c r="H23">
        <f>IF('NH Quality EPA P3'!E28="","",IF(LEFT('NH Quality EPA P3'!E28,1)="&lt;",$G$3*VALUE(RIGHT('NH Quality EPA P3'!E28,LEN('NH Quality EPA P3'!E28)-1)),IF(LEFT('NH Quality EPA P3'!E28,1)="&gt;",$G$2*VALUE(RIGHT('NH Quality EPA P3'!E28,LEN('NH Quality EPA P3'!E28)-1)),'NH Quality EPA P3'!E28)))</f>
        <v>1</v>
      </c>
      <c r="I23">
        <f>IF('NH Quality EPA P3'!F28="","",IF(LEFT('NH Quality EPA P3'!F28,1)="&lt;",$G$3*VALUE(RIGHT('NH Quality EPA P3'!F28,LEN('NH Quality EPA P3'!F28)-1)),IF(LEFT('NH Quality EPA P3'!F28,1)="&gt;",$G$2*VALUE(RIGHT('NH Quality EPA P3'!F28,LEN('NH Quality EPA P3'!F28)-1)),'NH Quality EPA P3'!F28)))</f>
        <v>1</v>
      </c>
      <c r="J23">
        <f>IF('NH Quality EPA P3'!G28="","",IF(LEFT('NH Quality EPA P3'!G28,1)="&lt;",$G$3*VALUE(RIGHT('NH Quality EPA P3'!G28,LEN('NH Quality EPA P3'!G28)-1)),IF(LEFT('NH Quality EPA P3'!G28,1)="&gt;",$G$2*VALUE(RIGHT('NH Quality EPA P3'!G28,LEN('NH Quality EPA P3'!G28)-1)),'NH Quality EPA P3'!G28)))</f>
        <v>0.16</v>
      </c>
      <c r="K23">
        <f>IF('NH Quality EPA P3'!H28="","",IF(LEFT('NH Quality EPA P3'!H28,1)="&lt;",$G$3*VALUE(RIGHT('NH Quality EPA P3'!H28,LEN('NH Quality EPA P3'!H28)-1)),IF(LEFT('NH Quality EPA P3'!H28,1)="&gt;",$G$2*VALUE(RIGHT('NH Quality EPA P3'!H28,LEN('NH Quality EPA P3'!H28)-1)),'NH Quality EPA P3'!H28)))</f>
        <v>3.86</v>
      </c>
      <c r="L23">
        <f>IF('NH Quality EPA P3'!I28="","",IF(LEFT('NH Quality EPA P3'!I28,1)="&lt;",$G$3*VALUE(RIGHT('NH Quality EPA P3'!I28,LEN('NH Quality EPA P3'!I28)-1)),IF(LEFT('NH Quality EPA P3'!I28,1)="&gt;",$G$2*VALUE(RIGHT('NH Quality EPA P3'!I28,LEN('NH Quality EPA P3'!I28)-1)),'NH Quality EPA P3'!I28)))</f>
        <v>6.7</v>
      </c>
      <c r="M23" s="57">
        <f>IF('NH Quality EPA P3'!J28="","",IF(LEFT('NH Quality EPA P3'!J28,1)="&lt;",$G$3*VALUE(RIGHT('NH Quality EPA P3'!J28,LEN('NH Quality EPA P3'!J28)-1)),IF(LEFT('NH Quality EPA P3'!J28,1)="&gt;",$G$2*VALUE(RIGHT('NH Quality EPA P3'!J28,LEN('NH Quality EPA P3'!J28)-1)),'NH Quality EPA P3'!J28)))</f>
        <v>1.1399999999999999</v>
      </c>
    </row>
    <row r="24" spans="3:13" x14ac:dyDescent="0.2">
      <c r="C24" s="38">
        <f>IF(AND('Data Tab - NH EPA P3'!$C53&gt;='NH Intermediate'!$C$2,'Data Tab - NH EPA P3'!$C53&lt;=EDATE('NH Intermediate'!$C$2,12),'Data Tab - NH EPA P3'!AA53&lt;&gt;""),'Data Tab - NH EPA P3'!$C53,"")</f>
        <v>45112.333333333328</v>
      </c>
      <c r="E24" s="34">
        <f>'NH Quality EPA P3'!B29</f>
        <v>45140.333333333328</v>
      </c>
      <c r="F24">
        <f>IF('NH Quality EPA P3'!C29="","",IF(LEFT('NH Quality EPA P3'!C29,1)="&lt;",$G$3*VALUE(RIGHT('NH Quality EPA P3'!C29,LEN('NH Quality EPA P3'!C29)-1)),IF(LEFT('NH Quality EPA P3'!C29,1)="&gt;",$G$2*VALUE(RIGHT('NH Quality EPA P3'!C29,LEN('NH Quality EPA P3'!C29)-1)),'NH Quality EPA P3'!C29)))</f>
        <v>1</v>
      </c>
      <c r="G24">
        <f>IF('NH Quality EPA P3'!D29="","",IF(LEFT('NH Quality EPA P3'!D29,1)="&lt;",$G$3*VALUE(RIGHT('NH Quality EPA P3'!D29,LEN('NH Quality EPA P3'!D29)-1)),IF(LEFT('NH Quality EPA P3'!D29,1)="&gt;",$G$2*VALUE(RIGHT('NH Quality EPA P3'!D29,LEN('NH Quality EPA P3'!D29)-1)),'NH Quality EPA P3'!D29)))</f>
        <v>3</v>
      </c>
      <c r="H24">
        <f>IF('NH Quality EPA P3'!E29="","",IF(LEFT('NH Quality EPA P3'!E29,1)="&lt;",$G$3*VALUE(RIGHT('NH Quality EPA P3'!E29,LEN('NH Quality EPA P3'!E29)-1)),IF(LEFT('NH Quality EPA P3'!E29,1)="&gt;",$G$2*VALUE(RIGHT('NH Quality EPA P3'!E29,LEN('NH Quality EPA P3'!E29)-1)),'NH Quality EPA P3'!E29)))</f>
        <v>1</v>
      </c>
      <c r="I24">
        <f>IF('NH Quality EPA P3'!F29="","",IF(LEFT('NH Quality EPA P3'!F29,1)="&lt;",$G$3*VALUE(RIGHT('NH Quality EPA P3'!F29,LEN('NH Quality EPA P3'!F29)-1)),IF(LEFT('NH Quality EPA P3'!F29,1)="&gt;",$G$2*VALUE(RIGHT('NH Quality EPA P3'!F29,LEN('NH Quality EPA P3'!F29)-1)),'NH Quality EPA P3'!F29)))</f>
        <v>2</v>
      </c>
      <c r="J24">
        <f>IF('NH Quality EPA P3'!G29="","",IF(LEFT('NH Quality EPA P3'!G29,1)="&lt;",$G$3*VALUE(RIGHT('NH Quality EPA P3'!G29,LEN('NH Quality EPA P3'!G29)-1)),IF(LEFT('NH Quality EPA P3'!G29,1)="&gt;",$G$2*VALUE(RIGHT('NH Quality EPA P3'!G29,LEN('NH Quality EPA P3'!G29)-1)),'NH Quality EPA P3'!G29)))</f>
        <v>0.27</v>
      </c>
      <c r="K24">
        <f>IF('NH Quality EPA P3'!H29="","",IF(LEFT('NH Quality EPA P3'!H29,1)="&lt;",$G$3*VALUE(RIGHT('NH Quality EPA P3'!H29,LEN('NH Quality EPA P3'!H29)-1)),IF(LEFT('NH Quality EPA P3'!H29,1)="&gt;",$G$2*VALUE(RIGHT('NH Quality EPA P3'!H29,LEN('NH Quality EPA P3'!H29)-1)),'NH Quality EPA P3'!H29)))</f>
        <v>4.17</v>
      </c>
      <c r="L24">
        <f>IF('NH Quality EPA P3'!I29="","",IF(LEFT('NH Quality EPA P3'!I29,1)="&lt;",$G$3*VALUE(RIGHT('NH Quality EPA P3'!I29,LEN('NH Quality EPA P3'!I29)-1)),IF(LEFT('NH Quality EPA P3'!I29,1)="&gt;",$G$2*VALUE(RIGHT('NH Quality EPA P3'!I29,LEN('NH Quality EPA P3'!I29)-1)),'NH Quality EPA P3'!I29)))</f>
        <v>6.9</v>
      </c>
      <c r="M24" s="57">
        <f>IF('NH Quality EPA P3'!J29="","",IF(LEFT('NH Quality EPA P3'!J29,1)="&lt;",$G$3*VALUE(RIGHT('NH Quality EPA P3'!J29,LEN('NH Quality EPA P3'!J29)-1)),IF(LEFT('NH Quality EPA P3'!J29,1)="&gt;",$G$2*VALUE(RIGHT('NH Quality EPA P3'!J29,LEN('NH Quality EPA P3'!J29)-1)),'NH Quality EPA P3'!J29)))</f>
        <v>1.35</v>
      </c>
    </row>
    <row r="25" spans="3:13" x14ac:dyDescent="0.2">
      <c r="C25" s="38">
        <f>IF(AND('Data Tab - NH EPA P3'!$C54&gt;='NH Intermediate'!$C$2,'Data Tab - NH EPA P3'!$C54&lt;=EDATE('NH Intermediate'!$C$2,12),'Data Tab - NH EPA P3'!AA54&lt;&gt;""),'Data Tab - NH EPA P3'!$C54,"")</f>
        <v>45126.333333333328</v>
      </c>
      <c r="E25" s="34">
        <f>'NH Quality EPA P3'!B30</f>
        <v>45154.333333333328</v>
      </c>
      <c r="F25">
        <f>IF('NH Quality EPA P3'!C30="","",IF(LEFT('NH Quality EPA P3'!C30,1)="&lt;",$G$3*VALUE(RIGHT('NH Quality EPA P3'!C30,LEN('NH Quality EPA P3'!C30)-1)),IF(LEFT('NH Quality EPA P3'!C30,1)="&gt;",$G$2*VALUE(RIGHT('NH Quality EPA P3'!C30,LEN('NH Quality EPA P3'!C30)-1)),'NH Quality EPA P3'!C30)))</f>
        <v>2</v>
      </c>
      <c r="G25">
        <f>IF('NH Quality EPA P3'!D30="","",IF(LEFT('NH Quality EPA P3'!D30,1)="&lt;",$G$3*VALUE(RIGHT('NH Quality EPA P3'!D30,LEN('NH Quality EPA P3'!D30)-1)),IF(LEFT('NH Quality EPA P3'!D30,1)="&gt;",$G$2*VALUE(RIGHT('NH Quality EPA P3'!D30,LEN('NH Quality EPA P3'!D30)-1)),'NH Quality EPA P3'!D30)))</f>
        <v>5</v>
      </c>
      <c r="H25">
        <f>IF('NH Quality EPA P3'!E30="","",IF(LEFT('NH Quality EPA P3'!E30,1)="&lt;",$G$3*VALUE(RIGHT('NH Quality EPA P3'!E30,LEN('NH Quality EPA P3'!E30)-1)),IF(LEFT('NH Quality EPA P3'!E30,1)="&gt;",$G$2*VALUE(RIGHT('NH Quality EPA P3'!E30,LEN('NH Quality EPA P3'!E30)-1)),'NH Quality EPA P3'!E30)))</f>
        <v>1</v>
      </c>
      <c r="I25">
        <f>IF('NH Quality EPA P3'!F30="","",IF(LEFT('NH Quality EPA P3'!F30,1)="&lt;",$G$3*VALUE(RIGHT('NH Quality EPA P3'!F30,LEN('NH Quality EPA P3'!F30)-1)),IF(LEFT('NH Quality EPA P3'!F30,1)="&gt;",$G$2*VALUE(RIGHT('NH Quality EPA P3'!F30,LEN('NH Quality EPA P3'!F30)-1)),'NH Quality EPA P3'!F30)))</f>
        <v>0</v>
      </c>
      <c r="J25">
        <f>IF('NH Quality EPA P3'!G30="","",IF(LEFT('NH Quality EPA P3'!G30,1)="&lt;",$G$3*VALUE(RIGHT('NH Quality EPA P3'!G30,LEN('NH Quality EPA P3'!G30)-1)),IF(LEFT('NH Quality EPA P3'!G30,1)="&gt;",$G$2*VALUE(RIGHT('NH Quality EPA P3'!G30,LEN('NH Quality EPA P3'!G30)-1)),'NH Quality EPA P3'!G30)))</f>
        <v>0.25</v>
      </c>
      <c r="K25">
        <f>IF('NH Quality EPA P3'!H30="","",IF(LEFT('NH Quality EPA P3'!H30,1)="&lt;",$G$3*VALUE(RIGHT('NH Quality EPA P3'!H30,LEN('NH Quality EPA P3'!H30)-1)),IF(LEFT('NH Quality EPA P3'!H30,1)="&gt;",$G$2*VALUE(RIGHT('NH Quality EPA P3'!H30,LEN('NH Quality EPA P3'!H30)-1)),'NH Quality EPA P3'!H30)))</f>
        <v>4.42</v>
      </c>
      <c r="L25">
        <f>IF('NH Quality EPA P3'!I30="","",IF(LEFT('NH Quality EPA P3'!I30,1)="&lt;",$G$3*VALUE(RIGHT('NH Quality EPA P3'!I30,LEN('NH Quality EPA P3'!I30)-1)),IF(LEFT('NH Quality EPA P3'!I30,1)="&gt;",$G$2*VALUE(RIGHT('NH Quality EPA P3'!I30,LEN('NH Quality EPA P3'!I30)-1)),'NH Quality EPA P3'!I30)))</f>
        <v>6.8</v>
      </c>
      <c r="M25" s="57">
        <f>IF('NH Quality EPA P3'!J30="","",IF(LEFT('NH Quality EPA P3'!J30,1)="&lt;",$G$3*VALUE(RIGHT('NH Quality EPA P3'!J30,LEN('NH Quality EPA P3'!J30)-1)),IF(LEFT('NH Quality EPA P3'!J30,1)="&gt;",$G$2*VALUE(RIGHT('NH Quality EPA P3'!J30,LEN('NH Quality EPA P3'!J30)-1)),'NH Quality EPA P3'!J30)))</f>
        <v>1.1200000000000001</v>
      </c>
    </row>
    <row r="26" spans="3:13" x14ac:dyDescent="0.2">
      <c r="C26" s="38">
        <f>IF(AND('Data Tab - NH EPA P3'!$C55&gt;='NH Intermediate'!$C$2,'Data Tab - NH EPA P3'!$C55&lt;=EDATE('NH Intermediate'!$C$2,12),'Data Tab - NH EPA P3'!AA55&lt;&gt;""),'Data Tab - NH EPA P3'!$C55,"")</f>
        <v>45140.333333333328</v>
      </c>
      <c r="E26" s="34">
        <f>'NH Quality EPA P3'!B31</f>
        <v>45168.333333333328</v>
      </c>
      <c r="F26">
        <f>IF('NH Quality EPA P3'!C31="","",IF(LEFT('NH Quality EPA P3'!C31,1)="&lt;",$G$3*VALUE(RIGHT('NH Quality EPA P3'!C31,LEN('NH Quality EPA P3'!C31)-1)),IF(LEFT('NH Quality EPA P3'!C31,1)="&gt;",$G$2*VALUE(RIGHT('NH Quality EPA P3'!C31,LEN('NH Quality EPA P3'!C31)-1)),'NH Quality EPA P3'!C31)))</f>
        <v>3</v>
      </c>
      <c r="G26">
        <f>IF('NH Quality EPA P3'!D31="","",IF(LEFT('NH Quality EPA P3'!D31,1)="&lt;",$G$3*VALUE(RIGHT('NH Quality EPA P3'!D31,LEN('NH Quality EPA P3'!D31)-1)),IF(LEFT('NH Quality EPA P3'!D31,1)="&gt;",$G$2*VALUE(RIGHT('NH Quality EPA P3'!D31,LEN('NH Quality EPA P3'!D31)-1)),'NH Quality EPA P3'!D31)))</f>
        <v>5</v>
      </c>
      <c r="H26">
        <f>IF('NH Quality EPA P3'!E31="","",IF(LEFT('NH Quality EPA P3'!E31,1)="&lt;",$G$3*VALUE(RIGHT('NH Quality EPA P3'!E31,LEN('NH Quality EPA P3'!E31)-1)),IF(LEFT('NH Quality EPA P3'!E31,1)="&gt;",$G$2*VALUE(RIGHT('NH Quality EPA P3'!E31,LEN('NH Quality EPA P3'!E31)-1)),'NH Quality EPA P3'!E31)))</f>
        <v>1</v>
      </c>
      <c r="I26">
        <f>IF('NH Quality EPA P3'!F31="","",IF(LEFT('NH Quality EPA P3'!F31,1)="&lt;",$G$3*VALUE(RIGHT('NH Quality EPA P3'!F31,LEN('NH Quality EPA P3'!F31)-1)),IF(LEFT('NH Quality EPA P3'!F31,1)="&gt;",$G$2*VALUE(RIGHT('NH Quality EPA P3'!F31,LEN('NH Quality EPA P3'!F31)-1)),'NH Quality EPA P3'!F31)))</f>
        <v>0</v>
      </c>
      <c r="J26">
        <f>IF('NH Quality EPA P3'!G31="","",IF(LEFT('NH Quality EPA P3'!G31,1)="&lt;",$G$3*VALUE(RIGHT('NH Quality EPA P3'!G31,LEN('NH Quality EPA P3'!G31)-1)),IF(LEFT('NH Quality EPA P3'!G31,1)="&gt;",$G$2*VALUE(RIGHT('NH Quality EPA P3'!G31,LEN('NH Quality EPA P3'!G31)-1)),'NH Quality EPA P3'!G31)))</f>
        <v>0.26</v>
      </c>
      <c r="K26">
        <f>IF('NH Quality EPA P3'!H31="","",IF(LEFT('NH Quality EPA P3'!H31,1)="&lt;",$G$3*VALUE(RIGHT('NH Quality EPA P3'!H31,LEN('NH Quality EPA P3'!H31)-1)),IF(LEFT('NH Quality EPA P3'!H31,1)="&gt;",$G$2*VALUE(RIGHT('NH Quality EPA P3'!H31,LEN('NH Quality EPA P3'!H31)-1)),'NH Quality EPA P3'!H31)))</f>
        <v>3.42</v>
      </c>
      <c r="L26">
        <f>IF('NH Quality EPA P3'!I31="","",IF(LEFT('NH Quality EPA P3'!I31,1)="&lt;",$G$3*VALUE(RIGHT('NH Quality EPA P3'!I31,LEN('NH Quality EPA P3'!I31)-1)),IF(LEFT('NH Quality EPA P3'!I31,1)="&gt;",$G$2*VALUE(RIGHT('NH Quality EPA P3'!I31,LEN('NH Quality EPA P3'!I31)-1)),'NH Quality EPA P3'!I31)))</f>
        <v>7.2</v>
      </c>
      <c r="M26" s="57">
        <f>IF('NH Quality EPA P3'!J31="","",IF(LEFT('NH Quality EPA P3'!J31,1)="&lt;",$G$3*VALUE(RIGHT('NH Quality EPA P3'!J31,LEN('NH Quality EPA P3'!J31)-1)),IF(LEFT('NH Quality EPA P3'!J31,1)="&gt;",$G$2*VALUE(RIGHT('NH Quality EPA P3'!J31,LEN('NH Quality EPA P3'!J31)-1)),'NH Quality EPA P3'!J31)))</f>
        <v>0.38</v>
      </c>
    </row>
    <row r="27" spans="3:13" x14ac:dyDescent="0.2">
      <c r="C27" s="38">
        <f>IF(AND('Data Tab - NH EPA P3'!$C56&gt;='NH Intermediate'!$C$2,'Data Tab - NH EPA P3'!$C56&lt;=EDATE('NH Intermediate'!$C$2,12),'Data Tab - NH EPA P3'!AA56&lt;&gt;""),'Data Tab - NH EPA P3'!$C56,"")</f>
        <v>45154.333333333328</v>
      </c>
      <c r="E27" s="34">
        <f>'NH Quality EPA P3'!B32</f>
        <v>45182.333333333328</v>
      </c>
      <c r="F27">
        <f>IF('NH Quality EPA P3'!C32="","",IF(LEFT('NH Quality EPA P3'!C32,1)="&lt;",$G$3*VALUE(RIGHT('NH Quality EPA P3'!C32,LEN('NH Quality EPA P3'!C32)-1)),IF(LEFT('NH Quality EPA P3'!C32,1)="&gt;",$G$2*VALUE(RIGHT('NH Quality EPA P3'!C32,LEN('NH Quality EPA P3'!C32)-1)),'NH Quality EPA P3'!C32)))</f>
        <v>3</v>
      </c>
      <c r="G27">
        <f>IF('NH Quality EPA P3'!D32="","",IF(LEFT('NH Quality EPA P3'!D32,1)="&lt;",$G$3*VALUE(RIGHT('NH Quality EPA P3'!D32,LEN('NH Quality EPA P3'!D32)-1)),IF(LEFT('NH Quality EPA P3'!D32,1)="&gt;",$G$2*VALUE(RIGHT('NH Quality EPA P3'!D32,LEN('NH Quality EPA P3'!D32)-1)),'NH Quality EPA P3'!D32)))</f>
        <v>4</v>
      </c>
      <c r="H27">
        <f>IF('NH Quality EPA P3'!E32="","",IF(LEFT('NH Quality EPA P3'!E32,1)="&lt;",$G$3*VALUE(RIGHT('NH Quality EPA P3'!E32,LEN('NH Quality EPA P3'!E32)-1)),IF(LEFT('NH Quality EPA P3'!E32,1)="&gt;",$G$2*VALUE(RIGHT('NH Quality EPA P3'!E32,LEN('NH Quality EPA P3'!E32)-1)),'NH Quality EPA P3'!E32)))</f>
        <v>1</v>
      </c>
      <c r="I27">
        <f>IF('NH Quality EPA P3'!F32="","",IF(LEFT('NH Quality EPA P3'!F32,1)="&lt;",$G$3*VALUE(RIGHT('NH Quality EPA P3'!F32,LEN('NH Quality EPA P3'!F32)-1)),IF(LEFT('NH Quality EPA P3'!F32,1)="&gt;",$G$2*VALUE(RIGHT('NH Quality EPA P3'!F32,LEN('NH Quality EPA P3'!F32)-1)),'NH Quality EPA P3'!F32)))</f>
        <v>0</v>
      </c>
      <c r="J27">
        <f>IF('NH Quality EPA P3'!G32="","",IF(LEFT('NH Quality EPA P3'!G32,1)="&lt;",$G$3*VALUE(RIGHT('NH Quality EPA P3'!G32,LEN('NH Quality EPA P3'!G32)-1)),IF(LEFT('NH Quality EPA P3'!G32,1)="&gt;",$G$2*VALUE(RIGHT('NH Quality EPA P3'!G32,LEN('NH Quality EPA P3'!G32)-1)),'NH Quality EPA P3'!G32)))</f>
        <v>0.32</v>
      </c>
      <c r="K27">
        <f>IF('NH Quality EPA P3'!H32="","",IF(LEFT('NH Quality EPA P3'!H32,1)="&lt;",$G$3*VALUE(RIGHT('NH Quality EPA P3'!H32,LEN('NH Quality EPA P3'!H32)-1)),IF(LEFT('NH Quality EPA P3'!H32,1)="&gt;",$G$2*VALUE(RIGHT('NH Quality EPA P3'!H32,LEN('NH Quality EPA P3'!H32)-1)),'NH Quality EPA P3'!H32)))</f>
        <v>3.77</v>
      </c>
      <c r="L27">
        <f>IF('NH Quality EPA P3'!I32="","",IF(LEFT('NH Quality EPA P3'!I32,1)="&lt;",$G$3*VALUE(RIGHT('NH Quality EPA P3'!I32,LEN('NH Quality EPA P3'!I32)-1)),IF(LEFT('NH Quality EPA P3'!I32,1)="&gt;",$G$2*VALUE(RIGHT('NH Quality EPA P3'!I32,LEN('NH Quality EPA P3'!I32)-1)),'NH Quality EPA P3'!I32)))</f>
        <v>6.7</v>
      </c>
      <c r="M27" s="57">
        <f>IF('NH Quality EPA P3'!J32="","",IF(LEFT('NH Quality EPA P3'!J32,1)="&lt;",$G$3*VALUE(RIGHT('NH Quality EPA P3'!J32,LEN('NH Quality EPA P3'!J32)-1)),IF(LEFT('NH Quality EPA P3'!J32,1)="&gt;",$G$2*VALUE(RIGHT('NH Quality EPA P3'!J32,LEN('NH Quality EPA P3'!J32)-1)),'NH Quality EPA P3'!J32)))</f>
        <v>0.01</v>
      </c>
    </row>
    <row r="28" spans="3:13" x14ac:dyDescent="0.2">
      <c r="C28" s="38">
        <f>IF(AND('Data Tab - NH EPA P3'!$C57&gt;='NH Intermediate'!$C$2,'Data Tab - NH EPA P3'!$C57&lt;=EDATE('NH Intermediate'!$C$2,12),'Data Tab - NH EPA P3'!AA57&lt;&gt;""),'Data Tab - NH EPA P3'!$C57,"")</f>
        <v>45168.333333333328</v>
      </c>
      <c r="E28" s="34">
        <f>'NH Quality EPA P3'!B33</f>
        <v>45196.333333333328</v>
      </c>
      <c r="F28">
        <f>IF('NH Quality EPA P3'!C33="","",IF(LEFT('NH Quality EPA P3'!C33,1)="&lt;",$G$3*VALUE(RIGHT('NH Quality EPA P3'!C33,LEN('NH Quality EPA P3'!C33)-1)),IF(LEFT('NH Quality EPA P3'!C33,1)="&gt;",$G$2*VALUE(RIGHT('NH Quality EPA P3'!C33,LEN('NH Quality EPA P3'!C33)-1)),'NH Quality EPA P3'!C33)))</f>
        <v>3</v>
      </c>
      <c r="G28">
        <f>IF('NH Quality EPA P3'!D33="","",IF(LEFT('NH Quality EPA P3'!D33,1)="&lt;",$G$3*VALUE(RIGHT('NH Quality EPA P3'!D33,LEN('NH Quality EPA P3'!D33)-1)),IF(LEFT('NH Quality EPA P3'!D33,1)="&gt;",$G$2*VALUE(RIGHT('NH Quality EPA P3'!D33,LEN('NH Quality EPA P3'!D33)-1)),'NH Quality EPA P3'!D33)))</f>
        <v>11</v>
      </c>
      <c r="H28">
        <f>IF('NH Quality EPA P3'!E33="","",IF(LEFT('NH Quality EPA P3'!E33,1)="&lt;",$G$3*VALUE(RIGHT('NH Quality EPA P3'!E33,LEN('NH Quality EPA P3'!E33)-1)),IF(LEFT('NH Quality EPA P3'!E33,1)="&gt;",$G$2*VALUE(RIGHT('NH Quality EPA P3'!E33,LEN('NH Quality EPA P3'!E33)-1)),'NH Quality EPA P3'!E33)))</f>
        <v>1</v>
      </c>
      <c r="I28">
        <f>IF('NH Quality EPA P3'!F33="","",IF(LEFT('NH Quality EPA P3'!F33,1)="&lt;",$G$3*VALUE(RIGHT('NH Quality EPA P3'!F33,LEN('NH Quality EPA P3'!F33)-1)),IF(LEFT('NH Quality EPA P3'!F33,1)="&gt;",$G$2*VALUE(RIGHT('NH Quality EPA P3'!F33,LEN('NH Quality EPA P3'!F33)-1)),'NH Quality EPA P3'!F33)))</f>
        <v>0</v>
      </c>
      <c r="J28">
        <f>IF('NH Quality EPA P3'!G33="","",IF(LEFT('NH Quality EPA P3'!G33,1)="&lt;",$G$3*VALUE(RIGHT('NH Quality EPA P3'!G33,LEN('NH Quality EPA P3'!G33)-1)),IF(LEFT('NH Quality EPA P3'!G33,1)="&gt;",$G$2*VALUE(RIGHT('NH Quality EPA P3'!G33,LEN('NH Quality EPA P3'!G33)-1)),'NH Quality EPA P3'!G33)))</f>
        <v>0.65</v>
      </c>
      <c r="K28">
        <f>IF('NH Quality EPA P3'!H33="","",IF(LEFT('NH Quality EPA P3'!H33,1)="&lt;",$G$3*VALUE(RIGHT('NH Quality EPA P3'!H33,LEN('NH Quality EPA P3'!H33)-1)),IF(LEFT('NH Quality EPA P3'!H33,1)="&gt;",$G$2*VALUE(RIGHT('NH Quality EPA P3'!H33,LEN('NH Quality EPA P3'!H33)-1)),'NH Quality EPA P3'!H33)))</f>
        <v>3.69</v>
      </c>
      <c r="L28">
        <f>IF('NH Quality EPA P3'!I33="","",IF(LEFT('NH Quality EPA P3'!I33,1)="&lt;",$G$3*VALUE(RIGHT('NH Quality EPA P3'!I33,LEN('NH Quality EPA P3'!I33)-1)),IF(LEFT('NH Quality EPA P3'!I33,1)="&gt;",$G$2*VALUE(RIGHT('NH Quality EPA P3'!I33,LEN('NH Quality EPA P3'!I33)-1)),'NH Quality EPA P3'!I33)))</f>
        <v>6.6</v>
      </c>
      <c r="M28" s="57">
        <f>IF('NH Quality EPA P3'!J33="","",IF(LEFT('NH Quality EPA P3'!J33,1)="&lt;",$G$3*VALUE(RIGHT('NH Quality EPA P3'!J33,LEN('NH Quality EPA P3'!J33)-1)),IF(LEFT('NH Quality EPA P3'!J33,1)="&gt;",$G$2*VALUE(RIGHT('NH Quality EPA P3'!J33,LEN('NH Quality EPA P3'!J33)-1)),'NH Quality EPA P3'!J33)))</f>
        <v>1.01</v>
      </c>
    </row>
    <row r="29" spans="3:13" x14ac:dyDescent="0.2">
      <c r="C29" s="38">
        <f>IF(AND('Data Tab - NH EPA P3'!$C58&gt;='NH Intermediate'!$C$2,'Data Tab - NH EPA P3'!$C58&lt;=EDATE('NH Intermediate'!$C$2,12),'Data Tab - NH EPA P3'!AA58&lt;&gt;""),'Data Tab - NH EPA P3'!$C58,"")</f>
        <v>45182.333333333328</v>
      </c>
      <c r="E29" s="34">
        <f>'NH Quality EPA P3'!B34</f>
        <v>45210.375</v>
      </c>
      <c r="F29">
        <f>IF('NH Quality EPA P3'!C34="","",IF(LEFT('NH Quality EPA P3'!C34,1)="&lt;",$G$3*VALUE(RIGHT('NH Quality EPA P3'!C34,LEN('NH Quality EPA P3'!C34)-1)),IF(LEFT('NH Quality EPA P3'!C34,1)="&gt;",$G$2*VALUE(RIGHT('NH Quality EPA P3'!C34,LEN('NH Quality EPA P3'!C34)-1)),'NH Quality EPA P3'!C34)))</f>
        <v>1</v>
      </c>
      <c r="G29">
        <f>IF('NH Quality EPA P3'!D34="","",IF(LEFT('NH Quality EPA P3'!D34,1)="&lt;",$G$3*VALUE(RIGHT('NH Quality EPA P3'!D34,LEN('NH Quality EPA P3'!D34)-1)),IF(LEFT('NH Quality EPA P3'!D34,1)="&gt;",$G$2*VALUE(RIGHT('NH Quality EPA P3'!D34,LEN('NH Quality EPA P3'!D34)-1)),'NH Quality EPA P3'!D34)))</f>
        <v>6</v>
      </c>
      <c r="H29">
        <f>IF('NH Quality EPA P3'!E34="","",IF(LEFT('NH Quality EPA P3'!E34,1)="&lt;",$G$3*VALUE(RIGHT('NH Quality EPA P3'!E34,LEN('NH Quality EPA P3'!E34)-1)),IF(LEFT('NH Quality EPA P3'!E34,1)="&gt;",$G$2*VALUE(RIGHT('NH Quality EPA P3'!E34,LEN('NH Quality EPA P3'!E34)-1)),'NH Quality EPA P3'!E34)))</f>
        <v>1</v>
      </c>
      <c r="I29">
        <f>IF('NH Quality EPA P3'!F34="","",IF(LEFT('NH Quality EPA P3'!F34,1)="&lt;",$G$3*VALUE(RIGHT('NH Quality EPA P3'!F34,LEN('NH Quality EPA P3'!F34)-1)),IF(LEFT('NH Quality EPA P3'!F34,1)="&gt;",$G$2*VALUE(RIGHT('NH Quality EPA P3'!F34,LEN('NH Quality EPA P3'!F34)-1)),'NH Quality EPA P3'!F34)))</f>
        <v>0</v>
      </c>
      <c r="J29">
        <f>IF('NH Quality EPA P3'!G34="","",IF(LEFT('NH Quality EPA P3'!G34,1)="&lt;",$G$3*VALUE(RIGHT('NH Quality EPA P3'!G34,LEN('NH Quality EPA P3'!G34)-1)),IF(LEFT('NH Quality EPA P3'!G34,1)="&gt;",$G$2*VALUE(RIGHT('NH Quality EPA P3'!G34,LEN('NH Quality EPA P3'!G34)-1)),'NH Quality EPA P3'!G34)))</f>
        <v>0.38</v>
      </c>
      <c r="K29">
        <f>IF('NH Quality EPA P3'!H34="","",IF(LEFT('NH Quality EPA P3'!H34,1)="&lt;",$G$3*VALUE(RIGHT('NH Quality EPA P3'!H34,LEN('NH Quality EPA P3'!H34)-1)),IF(LEFT('NH Quality EPA P3'!H34,1)="&gt;",$G$2*VALUE(RIGHT('NH Quality EPA P3'!H34,LEN('NH Quality EPA P3'!H34)-1)),'NH Quality EPA P3'!H34)))</f>
        <v>3.37</v>
      </c>
      <c r="L29">
        <f>IF('NH Quality EPA P3'!I34="","",IF(LEFT('NH Quality EPA P3'!I34,1)="&lt;",$G$3*VALUE(RIGHT('NH Quality EPA P3'!I34,LEN('NH Quality EPA P3'!I34)-1)),IF(LEFT('NH Quality EPA P3'!I34,1)="&gt;",$G$2*VALUE(RIGHT('NH Quality EPA P3'!I34,LEN('NH Quality EPA P3'!I34)-1)),'NH Quality EPA P3'!I34)))</f>
        <v>6.2</v>
      </c>
      <c r="M29" s="57">
        <f>IF('NH Quality EPA P3'!J34="","",IF(LEFT('NH Quality EPA P3'!J34,1)="&lt;",$G$3*VALUE(RIGHT('NH Quality EPA P3'!J34,LEN('NH Quality EPA P3'!J34)-1)),IF(LEFT('NH Quality EPA P3'!J34,1)="&gt;",$G$2*VALUE(RIGHT('NH Quality EPA P3'!J34,LEN('NH Quality EPA P3'!J34)-1)),'NH Quality EPA P3'!J34)))</f>
        <v>0.5</v>
      </c>
    </row>
    <row r="30" spans="3:13" x14ac:dyDescent="0.2">
      <c r="C30" s="38">
        <f>IF(AND('Data Tab - NH EPA P3'!$C59&gt;='NH Intermediate'!$C$2,'Data Tab - NH EPA P3'!$C59&lt;=EDATE('NH Intermediate'!$C$2,12),'Data Tab - NH EPA P3'!AA59&lt;&gt;""),'Data Tab - NH EPA P3'!$C59,"")</f>
        <v>45196.333333333328</v>
      </c>
      <c r="E30" s="34">
        <f>'NH Quality EPA P3'!B35</f>
        <v>45224</v>
      </c>
      <c r="F30">
        <f>IF('NH Quality EPA P3'!C35="","",IF(LEFT('NH Quality EPA P3'!C35,1)="&lt;",$G$3*VALUE(RIGHT('NH Quality EPA P3'!C35,LEN('NH Quality EPA P3'!C35)-1)),IF(LEFT('NH Quality EPA P3'!C35,1)="&gt;",$G$2*VALUE(RIGHT('NH Quality EPA P3'!C35,LEN('NH Quality EPA P3'!C35)-1)),'NH Quality EPA P3'!C35)))</f>
        <v>7</v>
      </c>
      <c r="G30">
        <f>IF('NH Quality EPA P3'!D35="","",IF(LEFT('NH Quality EPA P3'!D35,1)="&lt;",$G$3*VALUE(RIGHT('NH Quality EPA P3'!D35,LEN('NH Quality EPA P3'!D35)-1)),IF(LEFT('NH Quality EPA P3'!D35,1)="&gt;",$G$2*VALUE(RIGHT('NH Quality EPA P3'!D35,LEN('NH Quality EPA P3'!D35)-1)),'NH Quality EPA P3'!D35)))</f>
        <v>12</v>
      </c>
      <c r="H30">
        <f>IF('NH Quality EPA P3'!E35="","",IF(LEFT('NH Quality EPA P3'!E35,1)="&lt;",$G$3*VALUE(RIGHT('NH Quality EPA P3'!E35,LEN('NH Quality EPA P3'!E35)-1)),IF(LEFT('NH Quality EPA P3'!E35,1)="&gt;",$G$2*VALUE(RIGHT('NH Quality EPA P3'!E35,LEN('NH Quality EPA P3'!E35)-1)),'NH Quality EPA P3'!E35)))</f>
        <v>1</v>
      </c>
      <c r="I30">
        <f>IF('NH Quality EPA P3'!F35="","",IF(LEFT('NH Quality EPA P3'!F35,1)="&lt;",$G$3*VALUE(RIGHT('NH Quality EPA P3'!F35,LEN('NH Quality EPA P3'!F35)-1)),IF(LEFT('NH Quality EPA P3'!F35,1)="&gt;",$G$2*VALUE(RIGHT('NH Quality EPA P3'!F35,LEN('NH Quality EPA P3'!F35)-1)),'NH Quality EPA P3'!F35)))</f>
        <v>4</v>
      </c>
      <c r="J30">
        <f>IF('NH Quality EPA P3'!G35="","",IF(LEFT('NH Quality EPA P3'!G35,1)="&lt;",$G$3*VALUE(RIGHT('NH Quality EPA P3'!G35,LEN('NH Quality EPA P3'!G35)-1)),IF(LEFT('NH Quality EPA P3'!G35,1)="&gt;",$G$2*VALUE(RIGHT('NH Quality EPA P3'!G35,LEN('NH Quality EPA P3'!G35)-1)),'NH Quality EPA P3'!G35)))</f>
        <v>0.54</v>
      </c>
      <c r="K30">
        <f>IF('NH Quality EPA P3'!H35="","",IF(LEFT('NH Quality EPA P3'!H35,1)="&lt;",$G$3*VALUE(RIGHT('NH Quality EPA P3'!H35,LEN('NH Quality EPA P3'!H35)-1)),IF(LEFT('NH Quality EPA P3'!H35,1)="&gt;",$G$2*VALUE(RIGHT('NH Quality EPA P3'!H35,LEN('NH Quality EPA P3'!H35)-1)),'NH Quality EPA P3'!H35)))</f>
        <v>4.37</v>
      </c>
      <c r="L30">
        <f>IF('NH Quality EPA P3'!I35="","",IF(LEFT('NH Quality EPA P3'!I35,1)="&lt;",$G$3*VALUE(RIGHT('NH Quality EPA P3'!I35,LEN('NH Quality EPA P3'!I35)-1)),IF(LEFT('NH Quality EPA P3'!I35,1)="&gt;",$G$2*VALUE(RIGHT('NH Quality EPA P3'!I35,LEN('NH Quality EPA P3'!I35)-1)),'NH Quality EPA P3'!I35)))</f>
        <v>6.6</v>
      </c>
      <c r="M30" s="57">
        <f>IF('NH Quality EPA P3'!J35="","",IF(LEFT('NH Quality EPA P3'!J35,1)="&lt;",$G$3*VALUE(RIGHT('NH Quality EPA P3'!J35,LEN('NH Quality EPA P3'!J35)-1)),IF(LEFT('NH Quality EPA P3'!J35,1)="&gt;",$G$2*VALUE(RIGHT('NH Quality EPA P3'!J35,LEN('NH Quality EPA P3'!J35)-1)),'NH Quality EPA P3'!J35)))</f>
        <v>0.34</v>
      </c>
    </row>
    <row r="31" spans="3:13" x14ac:dyDescent="0.2">
      <c r="C31" s="38">
        <f>IF(AND('Data Tab - NH EPA P3'!$C60&gt;='NH Intermediate'!$C$2,'Data Tab - NH EPA P3'!$C60&lt;=EDATE('NH Intermediate'!$C$2,12),'Data Tab - NH EPA P3'!AA60&lt;&gt;""),'Data Tab - NH EPA P3'!$C60,"")</f>
        <v>45210.375</v>
      </c>
      <c r="E31" s="34">
        <f>'NH Quality EPA P3'!B36</f>
        <v>45238</v>
      </c>
      <c r="F31">
        <f>IF('NH Quality EPA P3'!C36="","",IF(LEFT('NH Quality EPA P3'!C36,1)="&lt;",$G$3*VALUE(RIGHT('NH Quality EPA P3'!C36,LEN('NH Quality EPA P3'!C36)-1)),IF(LEFT('NH Quality EPA P3'!C36,1)="&gt;",$G$2*VALUE(RIGHT('NH Quality EPA P3'!C36,LEN('NH Quality EPA P3'!C36)-1)),'NH Quality EPA P3'!C36)))</f>
        <v>2</v>
      </c>
      <c r="G31">
        <f>IF('NH Quality EPA P3'!D36="","",IF(LEFT('NH Quality EPA P3'!D36,1)="&lt;",$G$3*VALUE(RIGHT('NH Quality EPA P3'!D36,LEN('NH Quality EPA P3'!D36)-1)),IF(LEFT('NH Quality EPA P3'!D36,1)="&gt;",$G$2*VALUE(RIGHT('NH Quality EPA P3'!D36,LEN('NH Quality EPA P3'!D36)-1)),'NH Quality EPA P3'!D36)))</f>
        <v>4</v>
      </c>
      <c r="H31">
        <f>IF('NH Quality EPA P3'!E36="","",IF(LEFT('NH Quality EPA P3'!E36,1)="&lt;",$G$3*VALUE(RIGHT('NH Quality EPA P3'!E36,LEN('NH Quality EPA P3'!E36)-1)),IF(LEFT('NH Quality EPA P3'!E36,1)="&gt;",$G$2*VALUE(RIGHT('NH Quality EPA P3'!E36,LEN('NH Quality EPA P3'!E36)-1)),'NH Quality EPA P3'!E36)))</f>
        <v>1</v>
      </c>
      <c r="I31">
        <f>IF('NH Quality EPA P3'!F36="","",IF(LEFT('NH Quality EPA P3'!F36,1)="&lt;",$G$3*VALUE(RIGHT('NH Quality EPA P3'!F36,LEN('NH Quality EPA P3'!F36)-1)),IF(LEFT('NH Quality EPA P3'!F36,1)="&gt;",$G$2*VALUE(RIGHT('NH Quality EPA P3'!F36,LEN('NH Quality EPA P3'!F36)-1)),'NH Quality EPA P3'!F36)))</f>
        <v>0</v>
      </c>
      <c r="J31">
        <f>IF('NH Quality EPA P3'!G36="","",IF(LEFT('NH Quality EPA P3'!G36,1)="&lt;",$G$3*VALUE(RIGHT('NH Quality EPA P3'!G36,LEN('NH Quality EPA P3'!G36)-1)),IF(LEFT('NH Quality EPA P3'!G36,1)="&gt;",$G$2*VALUE(RIGHT('NH Quality EPA P3'!G36,LEN('NH Quality EPA P3'!G36)-1)),'NH Quality EPA P3'!G36)))</f>
        <v>0.28000000000000003</v>
      </c>
      <c r="K31">
        <f>IF('NH Quality EPA P3'!H36="","",IF(LEFT('NH Quality EPA P3'!H36,1)="&lt;",$G$3*VALUE(RIGHT('NH Quality EPA P3'!H36,LEN('NH Quality EPA P3'!H36)-1)),IF(LEFT('NH Quality EPA P3'!H36,1)="&gt;",$G$2*VALUE(RIGHT('NH Quality EPA P3'!H36,LEN('NH Quality EPA P3'!H36)-1)),'NH Quality EPA P3'!H36)))</f>
        <v>3.9</v>
      </c>
      <c r="L31">
        <f>IF('NH Quality EPA P3'!I36="","",IF(LEFT('NH Quality EPA P3'!I36,1)="&lt;",$G$3*VALUE(RIGHT('NH Quality EPA P3'!I36,LEN('NH Quality EPA P3'!I36)-1)),IF(LEFT('NH Quality EPA P3'!I36,1)="&gt;",$G$2*VALUE(RIGHT('NH Quality EPA P3'!I36,LEN('NH Quality EPA P3'!I36)-1)),'NH Quality EPA P3'!I36)))</f>
        <v>6.4</v>
      </c>
      <c r="M31" s="57">
        <f>IF('NH Quality EPA P3'!J36="","",IF(LEFT('NH Quality EPA P3'!J36,1)="&lt;",$G$3*VALUE(RIGHT('NH Quality EPA P3'!J36,LEN('NH Quality EPA P3'!J36)-1)),IF(LEFT('NH Quality EPA P3'!J36,1)="&gt;",$G$2*VALUE(RIGHT('NH Quality EPA P3'!J36,LEN('NH Quality EPA P3'!J36)-1)),'NH Quality EPA P3'!J36)))</f>
        <v>0.78</v>
      </c>
    </row>
    <row r="32" spans="3:13" x14ac:dyDescent="0.2">
      <c r="C32" s="38">
        <f>IF(AND('Data Tab - NH EPA P3'!$C61&gt;='NH Intermediate'!$C$2,'Data Tab - NH EPA P3'!$C61&lt;=EDATE('NH Intermediate'!$C$2,12),'Data Tab - NH EPA P3'!AA61&lt;&gt;""),'Data Tab - NH EPA P3'!$C61,"")</f>
        <v>45224</v>
      </c>
      <c r="E32" s="34">
        <f>'NH Quality EPA P3'!B37</f>
        <v>45252</v>
      </c>
      <c r="F32">
        <f>IF('NH Quality EPA P3'!C37="","",IF(LEFT('NH Quality EPA P3'!C37,1)="&lt;",$G$3*VALUE(RIGHT('NH Quality EPA P3'!C37,LEN('NH Quality EPA P3'!C37)-1)),IF(LEFT('NH Quality EPA P3'!C37,1)="&gt;",$G$2*VALUE(RIGHT('NH Quality EPA P3'!C37,LEN('NH Quality EPA P3'!C37)-1)),'NH Quality EPA P3'!C37)))</f>
        <v>1</v>
      </c>
      <c r="G32">
        <f>IF('NH Quality EPA P3'!D37="","",IF(LEFT('NH Quality EPA P3'!D37,1)="&lt;",$G$3*VALUE(RIGHT('NH Quality EPA P3'!D37,LEN('NH Quality EPA P3'!D37)-1)),IF(LEFT('NH Quality EPA P3'!D37,1)="&gt;",$G$2*VALUE(RIGHT('NH Quality EPA P3'!D37,LEN('NH Quality EPA P3'!D37)-1)),'NH Quality EPA P3'!D37)))</f>
        <v>3</v>
      </c>
      <c r="H32">
        <f>IF('NH Quality EPA P3'!E37="","",IF(LEFT('NH Quality EPA P3'!E37,1)="&lt;",$G$3*VALUE(RIGHT('NH Quality EPA P3'!E37,LEN('NH Quality EPA P3'!E37)-1)),IF(LEFT('NH Quality EPA P3'!E37,1)="&gt;",$G$2*VALUE(RIGHT('NH Quality EPA P3'!E37,LEN('NH Quality EPA P3'!E37)-1)),'NH Quality EPA P3'!E37)))</f>
        <v>1</v>
      </c>
      <c r="I32">
        <f>IF('NH Quality EPA P3'!F37="","",IF(LEFT('NH Quality EPA P3'!F37,1)="&lt;",$G$3*VALUE(RIGHT('NH Quality EPA P3'!F37,LEN('NH Quality EPA P3'!F37)-1)),IF(LEFT('NH Quality EPA P3'!F37,1)="&gt;",$G$2*VALUE(RIGHT('NH Quality EPA P3'!F37,LEN('NH Quality EPA P3'!F37)-1)),'NH Quality EPA P3'!F37)))</f>
        <v>0</v>
      </c>
      <c r="J32">
        <f>IF('NH Quality EPA P3'!G37="","",IF(LEFT('NH Quality EPA P3'!G37,1)="&lt;",$G$3*VALUE(RIGHT('NH Quality EPA P3'!G37,LEN('NH Quality EPA P3'!G37)-1)),IF(LEFT('NH Quality EPA P3'!G37,1)="&gt;",$G$2*VALUE(RIGHT('NH Quality EPA P3'!G37,LEN('NH Quality EPA P3'!G37)-1)),'NH Quality EPA P3'!G37)))</f>
        <v>0.22</v>
      </c>
      <c r="K32">
        <f>IF('NH Quality EPA P3'!H37="","",IF(LEFT('NH Quality EPA P3'!H37,1)="&lt;",$G$3*VALUE(RIGHT('NH Quality EPA P3'!H37,LEN('NH Quality EPA P3'!H37)-1)),IF(LEFT('NH Quality EPA P3'!H37,1)="&gt;",$G$2*VALUE(RIGHT('NH Quality EPA P3'!H37,LEN('NH Quality EPA P3'!H37)-1)),'NH Quality EPA P3'!H37)))</f>
        <v>4.95</v>
      </c>
      <c r="L32">
        <f>IF('NH Quality EPA P3'!I37="","",IF(LEFT('NH Quality EPA P3'!I37,1)="&lt;",$G$3*VALUE(RIGHT('NH Quality EPA P3'!I37,LEN('NH Quality EPA P3'!I37)-1)),IF(LEFT('NH Quality EPA P3'!I37,1)="&gt;",$G$2*VALUE(RIGHT('NH Quality EPA P3'!I37,LEN('NH Quality EPA P3'!I37)-1)),'NH Quality EPA P3'!I37)))</f>
        <v>5.7</v>
      </c>
      <c r="M32" s="57">
        <f>IF('NH Quality EPA P3'!J37="","",IF(LEFT('NH Quality EPA P3'!J37,1)="&lt;",$G$3*VALUE(RIGHT('NH Quality EPA P3'!J37,LEN('NH Quality EPA P3'!J37)-1)),IF(LEFT('NH Quality EPA P3'!J37,1)="&gt;",$G$2*VALUE(RIGHT('NH Quality EPA P3'!J37,LEN('NH Quality EPA P3'!J37)-1)),'NH Quality EPA P3'!J37)))</f>
        <v>0.91</v>
      </c>
    </row>
    <row r="33" spans="3:13" x14ac:dyDescent="0.2">
      <c r="C33" s="38">
        <f>IF(AND('Data Tab - NH EPA P3'!$C62&gt;='NH Intermediate'!$C$2,'Data Tab - NH EPA P3'!$C62&lt;=EDATE('NH Intermediate'!$C$2,12),'Data Tab - NH EPA P3'!AA62&lt;&gt;""),'Data Tab - NH EPA P3'!$C62,"")</f>
        <v>45238</v>
      </c>
      <c r="E33" s="34">
        <f>'NH Quality EPA P3'!B38</f>
        <v>45266</v>
      </c>
      <c r="F33">
        <f>IF('NH Quality EPA P3'!C38="","",IF(LEFT('NH Quality EPA P3'!C38,1)="&lt;",$G$3*VALUE(RIGHT('NH Quality EPA P3'!C38,LEN('NH Quality EPA P3'!C38)-1)),IF(LEFT('NH Quality EPA P3'!C38,1)="&gt;",$G$2*VALUE(RIGHT('NH Quality EPA P3'!C38,LEN('NH Quality EPA P3'!C38)-1)),'NH Quality EPA P3'!C38)))</f>
        <v>4</v>
      </c>
      <c r="G33">
        <f>IF('NH Quality EPA P3'!D38="","",IF(LEFT('NH Quality EPA P3'!D38,1)="&lt;",$G$3*VALUE(RIGHT('NH Quality EPA P3'!D38,LEN('NH Quality EPA P3'!D38)-1)),IF(LEFT('NH Quality EPA P3'!D38,1)="&gt;",$G$2*VALUE(RIGHT('NH Quality EPA P3'!D38,LEN('NH Quality EPA P3'!D38)-1)),'NH Quality EPA P3'!D38)))</f>
        <v>8</v>
      </c>
      <c r="H33">
        <f>IF('NH Quality EPA P3'!E38="","",IF(LEFT('NH Quality EPA P3'!E38,1)="&lt;",$G$3*VALUE(RIGHT('NH Quality EPA P3'!E38,LEN('NH Quality EPA P3'!E38)-1)),IF(LEFT('NH Quality EPA P3'!E38,1)="&gt;",$G$2*VALUE(RIGHT('NH Quality EPA P3'!E38,LEN('NH Quality EPA P3'!E38)-1)),'NH Quality EPA P3'!E38)))</f>
        <v>1</v>
      </c>
      <c r="I33">
        <f>IF('NH Quality EPA P3'!F38="","",IF(LEFT('NH Quality EPA P3'!F38,1)="&lt;",$G$3*VALUE(RIGHT('NH Quality EPA P3'!F38,LEN('NH Quality EPA P3'!F38)-1)),IF(LEFT('NH Quality EPA P3'!F38,1)="&gt;",$G$2*VALUE(RIGHT('NH Quality EPA P3'!F38,LEN('NH Quality EPA P3'!F38)-1)),'NH Quality EPA P3'!F38)))</f>
        <v>4</v>
      </c>
      <c r="J33">
        <f>IF('NH Quality EPA P3'!G38="","",IF(LEFT('NH Quality EPA P3'!G38,1)="&lt;",$G$3*VALUE(RIGHT('NH Quality EPA P3'!G38,LEN('NH Quality EPA P3'!G38)-1)),IF(LEFT('NH Quality EPA P3'!G38,1)="&gt;",$G$2*VALUE(RIGHT('NH Quality EPA P3'!G38,LEN('NH Quality EPA P3'!G38)-1)),'NH Quality EPA P3'!G38)))</f>
        <v>0.31</v>
      </c>
      <c r="K33">
        <f>IF('NH Quality EPA P3'!H38="","",IF(LEFT('NH Quality EPA P3'!H38,1)="&lt;",$G$3*VALUE(RIGHT('NH Quality EPA P3'!H38,LEN('NH Quality EPA P3'!H38)-1)),IF(LEFT('NH Quality EPA P3'!H38,1)="&gt;",$G$2*VALUE(RIGHT('NH Quality EPA P3'!H38,LEN('NH Quality EPA P3'!H38)-1)),'NH Quality EPA P3'!H38)))</f>
        <v>6.42</v>
      </c>
      <c r="L33">
        <f>IF('NH Quality EPA P3'!I38="","",IF(LEFT('NH Quality EPA P3'!I38,1)="&lt;",$G$3*VALUE(RIGHT('NH Quality EPA P3'!I38,LEN('NH Quality EPA P3'!I38)-1)),IF(LEFT('NH Quality EPA P3'!I38,1)="&gt;",$G$2*VALUE(RIGHT('NH Quality EPA P3'!I38,LEN('NH Quality EPA P3'!I38)-1)),'NH Quality EPA P3'!I38)))</f>
        <v>6.5</v>
      </c>
      <c r="M33" s="57">
        <f>IF('NH Quality EPA P3'!J38="","",IF(LEFT('NH Quality EPA P3'!J38,1)="&lt;",$G$3*VALUE(RIGHT('NH Quality EPA P3'!J38,LEN('NH Quality EPA P3'!J38)-1)),IF(LEFT('NH Quality EPA P3'!J38,1)="&gt;",$G$2*VALUE(RIGHT('NH Quality EPA P3'!J38,LEN('NH Quality EPA P3'!J38)-1)),'NH Quality EPA P3'!J38)))</f>
        <v>2.13</v>
      </c>
    </row>
    <row r="34" spans="3:13" x14ac:dyDescent="0.2">
      <c r="C34" s="38">
        <f>IF(AND('Data Tab - NH EPA P3'!$C63&gt;='NH Intermediate'!$C$2,'Data Tab - NH EPA P3'!$C63&lt;=EDATE('NH Intermediate'!$C$2,12),'Data Tab - NH EPA P3'!AA63&lt;&gt;""),'Data Tab - NH EPA P3'!$C63,"")</f>
        <v>45252</v>
      </c>
      <c r="E34" s="34" t="str">
        <f>'NH Quality EPA P3'!B39</f>
        <v/>
      </c>
      <c r="F34" t="str">
        <f>IF('NH Quality EPA P3'!C39="","",IF(LEFT('NH Quality EPA P3'!C39,1)="&lt;",$G$3*VALUE(RIGHT('NH Quality EPA P3'!C39,LEN('NH Quality EPA P3'!C39)-1)),IF(LEFT('NH Quality EPA P3'!C39,1)="&gt;",$G$2*VALUE(RIGHT('NH Quality EPA P3'!C39,LEN('NH Quality EPA P3'!C39)-1)),'NH Quality EPA P3'!C39)))</f>
        <v/>
      </c>
      <c r="G34" t="str">
        <f>IF('NH Quality EPA P3'!D39="","",IF(LEFT('NH Quality EPA P3'!D39,1)="&lt;",$G$3*VALUE(RIGHT('NH Quality EPA P3'!D39,LEN('NH Quality EPA P3'!D39)-1)),IF(LEFT('NH Quality EPA P3'!D39,1)="&gt;",$G$2*VALUE(RIGHT('NH Quality EPA P3'!D39,LEN('NH Quality EPA P3'!D39)-1)),'NH Quality EPA P3'!D39)))</f>
        <v/>
      </c>
      <c r="H34" t="str">
        <f>IF('NH Quality EPA P3'!E39="","",IF(LEFT('NH Quality EPA P3'!E39,1)="&lt;",$G$3*VALUE(RIGHT('NH Quality EPA P3'!E39,LEN('NH Quality EPA P3'!E39)-1)),IF(LEFT('NH Quality EPA P3'!E39,1)="&gt;",$G$2*VALUE(RIGHT('NH Quality EPA P3'!E39,LEN('NH Quality EPA P3'!E39)-1)),'NH Quality EPA P3'!E39)))</f>
        <v/>
      </c>
      <c r="I34" t="str">
        <f>IF('NH Quality EPA P3'!F39="","",IF(LEFT('NH Quality EPA P3'!F39,1)="&lt;",$G$3*VALUE(RIGHT('NH Quality EPA P3'!F39,LEN('NH Quality EPA P3'!F39)-1)),IF(LEFT('NH Quality EPA P3'!F39,1)="&gt;",$G$2*VALUE(RIGHT('NH Quality EPA P3'!F39,LEN('NH Quality EPA P3'!F39)-1)),'NH Quality EPA P3'!F39)))</f>
        <v/>
      </c>
      <c r="J34" t="str">
        <f>IF('NH Quality EPA P3'!G39="","",IF(LEFT('NH Quality EPA P3'!G39,1)="&lt;",$G$3*VALUE(RIGHT('NH Quality EPA P3'!G39,LEN('NH Quality EPA P3'!G39)-1)),IF(LEFT('NH Quality EPA P3'!G39,1)="&gt;",$G$2*VALUE(RIGHT('NH Quality EPA P3'!G39,LEN('NH Quality EPA P3'!G39)-1)),'NH Quality EPA P3'!G39)))</f>
        <v/>
      </c>
      <c r="K34" t="str">
        <f>IF('NH Quality EPA P3'!H39="","",IF(LEFT('NH Quality EPA P3'!H39,1)="&lt;",$G$3*VALUE(RIGHT('NH Quality EPA P3'!H39,LEN('NH Quality EPA P3'!H39)-1)),IF(LEFT('NH Quality EPA P3'!H39,1)="&gt;",$G$2*VALUE(RIGHT('NH Quality EPA P3'!H39,LEN('NH Quality EPA P3'!H39)-1)),'NH Quality EPA P3'!H39)))</f>
        <v/>
      </c>
      <c r="L34" t="str">
        <f>IF('NH Quality EPA P3'!I39="","",IF(LEFT('NH Quality EPA P3'!I39,1)="&lt;",$G$3*VALUE(RIGHT('NH Quality EPA P3'!I39,LEN('NH Quality EPA P3'!I39)-1)),IF(LEFT('NH Quality EPA P3'!I39,1)="&gt;",$G$2*VALUE(RIGHT('NH Quality EPA P3'!I39,LEN('NH Quality EPA P3'!I39)-1)),'NH Quality EPA P3'!I39)))</f>
        <v/>
      </c>
      <c r="M34" s="57" t="str">
        <f>IF('NH Quality EPA P3'!J39="","",IF(LEFT('NH Quality EPA P3'!J39,1)="&lt;",$G$3*VALUE(RIGHT('NH Quality EPA P3'!J39,LEN('NH Quality EPA P3'!J39)-1)),IF(LEFT('NH Quality EPA P3'!J39,1)="&gt;",$G$2*VALUE(RIGHT('NH Quality EPA P3'!J39,LEN('NH Quality EPA P3'!J39)-1)),'NH Quality EPA P3'!J39)))</f>
        <v/>
      </c>
    </row>
    <row r="35" spans="3:13" x14ac:dyDescent="0.2">
      <c r="C35" s="38">
        <f>IF(AND('Data Tab - NH EPA P3'!$C64&gt;='NH Intermediate'!$C$2,'Data Tab - NH EPA P3'!$C64&lt;=EDATE('NH Intermediate'!$C$2,12),'Data Tab - NH EPA P3'!AA64&lt;&gt;""),'Data Tab - NH EPA P3'!$C64,"")</f>
        <v>45266</v>
      </c>
      <c r="E35" s="34" t="str">
        <f>'NH Quality EPA P3'!B40</f>
        <v/>
      </c>
      <c r="F35" t="str">
        <f>IF('NH Quality EPA P3'!C40="","",IF(LEFT('NH Quality EPA P3'!C40,1)="&lt;",$G$3*VALUE(RIGHT('NH Quality EPA P3'!C40,LEN('NH Quality EPA P3'!C40)-1)),IF(LEFT('NH Quality EPA P3'!C40,1)="&gt;",$G$2*VALUE(RIGHT('NH Quality EPA P3'!C40,LEN('NH Quality EPA P3'!C40)-1)),'NH Quality EPA P3'!C40)))</f>
        <v/>
      </c>
      <c r="G35" t="str">
        <f>IF('NH Quality EPA P3'!D40="","",IF(LEFT('NH Quality EPA P3'!D40,1)="&lt;",$G$3*VALUE(RIGHT('NH Quality EPA P3'!D40,LEN('NH Quality EPA P3'!D40)-1)),IF(LEFT('NH Quality EPA P3'!D40,1)="&gt;",$G$2*VALUE(RIGHT('NH Quality EPA P3'!D40,LEN('NH Quality EPA P3'!D40)-1)),'NH Quality EPA P3'!D40)))</f>
        <v/>
      </c>
      <c r="H35" t="str">
        <f>IF('NH Quality EPA P3'!E40="","",IF(LEFT('NH Quality EPA P3'!E40,1)="&lt;",$G$3*VALUE(RIGHT('NH Quality EPA P3'!E40,LEN('NH Quality EPA P3'!E40)-1)),IF(LEFT('NH Quality EPA P3'!E40,1)="&gt;",$G$2*VALUE(RIGHT('NH Quality EPA P3'!E40,LEN('NH Quality EPA P3'!E40)-1)),'NH Quality EPA P3'!E40)))</f>
        <v/>
      </c>
      <c r="I35" t="str">
        <f>IF('NH Quality EPA P3'!F40="","",IF(LEFT('NH Quality EPA P3'!F40,1)="&lt;",$G$3*VALUE(RIGHT('NH Quality EPA P3'!F40,LEN('NH Quality EPA P3'!F40)-1)),IF(LEFT('NH Quality EPA P3'!F40,1)="&gt;",$G$2*VALUE(RIGHT('NH Quality EPA P3'!F40,LEN('NH Quality EPA P3'!F40)-1)),'NH Quality EPA P3'!F40)))</f>
        <v/>
      </c>
      <c r="J35" t="str">
        <f>IF('NH Quality EPA P3'!G40="","",IF(LEFT('NH Quality EPA P3'!G40,1)="&lt;",$G$3*VALUE(RIGHT('NH Quality EPA P3'!G40,LEN('NH Quality EPA P3'!G40)-1)),IF(LEFT('NH Quality EPA P3'!G40,1)="&gt;",$G$2*VALUE(RIGHT('NH Quality EPA P3'!G40,LEN('NH Quality EPA P3'!G40)-1)),'NH Quality EPA P3'!G40)))</f>
        <v/>
      </c>
      <c r="K35" t="str">
        <f>IF('NH Quality EPA P3'!H40="","",IF(LEFT('NH Quality EPA P3'!H40,1)="&lt;",$G$3*VALUE(RIGHT('NH Quality EPA P3'!H40,LEN('NH Quality EPA P3'!H40)-1)),IF(LEFT('NH Quality EPA P3'!H40,1)="&gt;",$G$2*VALUE(RIGHT('NH Quality EPA P3'!H40,LEN('NH Quality EPA P3'!H40)-1)),'NH Quality EPA P3'!H40)))</f>
        <v/>
      </c>
      <c r="L35" t="str">
        <f>IF('NH Quality EPA P3'!I40="","",IF(LEFT('NH Quality EPA P3'!I40,1)="&lt;",$G$3*VALUE(RIGHT('NH Quality EPA P3'!I40,LEN('NH Quality EPA P3'!I40)-1)),IF(LEFT('NH Quality EPA P3'!I40,1)="&gt;",$G$2*VALUE(RIGHT('NH Quality EPA P3'!I40,LEN('NH Quality EPA P3'!I40)-1)),'NH Quality EPA P3'!I40)))</f>
        <v/>
      </c>
      <c r="M35" s="57" t="str">
        <f>IF('NH Quality EPA P3'!J40="","",IF(LEFT('NH Quality EPA P3'!J40,1)="&lt;",$G$3*VALUE(RIGHT('NH Quality EPA P3'!J40,LEN('NH Quality EPA P3'!J40)-1)),IF(LEFT('NH Quality EPA P3'!J40,1)="&gt;",$G$2*VALUE(RIGHT('NH Quality EPA P3'!J40,LEN('NH Quality EPA P3'!J40)-1)),'NH Quality EPA P3'!J40)))</f>
        <v/>
      </c>
    </row>
    <row r="36" spans="3:13" x14ac:dyDescent="0.2">
      <c r="C36" s="38" t="str">
        <f>IF(AND('Data Tab - NH EPA P3'!$C65&gt;='NH Intermediate'!$C$2,'Data Tab - NH EPA P3'!$C65&lt;=EDATE('NH Intermediate'!$C$2,12),'Data Tab - NH EPA P3'!AA65&lt;&gt;""),'Data Tab - NH EPA P3'!$C65,"")</f>
        <v/>
      </c>
      <c r="E36" s="34" t="str">
        <f>'NH Quality EPA P3'!B41</f>
        <v/>
      </c>
      <c r="F36" t="str">
        <f>IF('NH Quality EPA P3'!C41="","",IF(LEFT('NH Quality EPA P3'!C41,1)="&lt;",$G$3*VALUE(RIGHT('NH Quality EPA P3'!C41,LEN('NH Quality EPA P3'!C41)-1)),IF(LEFT('NH Quality EPA P3'!C41,1)="&gt;",$G$2*VALUE(RIGHT('NH Quality EPA P3'!C41,LEN('NH Quality EPA P3'!C41)-1)),'NH Quality EPA P3'!C41)))</f>
        <v/>
      </c>
      <c r="G36" t="str">
        <f>IF('NH Quality EPA P3'!D41="","",IF(LEFT('NH Quality EPA P3'!D41,1)="&lt;",$G$3*VALUE(RIGHT('NH Quality EPA P3'!D41,LEN('NH Quality EPA P3'!D41)-1)),IF(LEFT('NH Quality EPA P3'!D41,1)="&gt;",$G$2*VALUE(RIGHT('NH Quality EPA P3'!D41,LEN('NH Quality EPA P3'!D41)-1)),'NH Quality EPA P3'!D41)))</f>
        <v/>
      </c>
      <c r="H36" t="str">
        <f>IF('NH Quality EPA P3'!E41="","",IF(LEFT('NH Quality EPA P3'!E41,1)="&lt;",$G$3*VALUE(RIGHT('NH Quality EPA P3'!E41,LEN('NH Quality EPA P3'!E41)-1)),IF(LEFT('NH Quality EPA P3'!E41,1)="&gt;",$G$2*VALUE(RIGHT('NH Quality EPA P3'!E41,LEN('NH Quality EPA P3'!E41)-1)),'NH Quality EPA P3'!E41)))</f>
        <v/>
      </c>
      <c r="I36" t="str">
        <f>IF('NH Quality EPA P3'!F41="","",IF(LEFT('NH Quality EPA P3'!F41,1)="&lt;",$G$3*VALUE(RIGHT('NH Quality EPA P3'!F41,LEN('NH Quality EPA P3'!F41)-1)),IF(LEFT('NH Quality EPA P3'!F41,1)="&gt;",$G$2*VALUE(RIGHT('NH Quality EPA P3'!F41,LEN('NH Quality EPA P3'!F41)-1)),'NH Quality EPA P3'!F41)))</f>
        <v/>
      </c>
      <c r="J36" t="str">
        <f>IF('NH Quality EPA P3'!G41="","",IF(LEFT('NH Quality EPA P3'!G41,1)="&lt;",$G$3*VALUE(RIGHT('NH Quality EPA P3'!G41,LEN('NH Quality EPA P3'!G41)-1)),IF(LEFT('NH Quality EPA P3'!G41,1)="&gt;",$G$2*VALUE(RIGHT('NH Quality EPA P3'!G41,LEN('NH Quality EPA P3'!G41)-1)),'NH Quality EPA P3'!G41)))</f>
        <v/>
      </c>
      <c r="K36" t="str">
        <f>IF('NH Quality EPA P3'!H41="","",IF(LEFT('NH Quality EPA P3'!H41,1)="&lt;",$G$3*VALUE(RIGHT('NH Quality EPA P3'!H41,LEN('NH Quality EPA P3'!H41)-1)),IF(LEFT('NH Quality EPA P3'!H41,1)="&gt;",$G$2*VALUE(RIGHT('NH Quality EPA P3'!H41,LEN('NH Quality EPA P3'!H41)-1)),'NH Quality EPA P3'!H41)))</f>
        <v/>
      </c>
      <c r="L36" t="str">
        <f>IF('NH Quality EPA P3'!I41="","",IF(LEFT('NH Quality EPA P3'!I41,1)="&lt;",$G$3*VALUE(RIGHT('NH Quality EPA P3'!I41,LEN('NH Quality EPA P3'!I41)-1)),IF(LEFT('NH Quality EPA P3'!I41,1)="&gt;",$G$2*VALUE(RIGHT('NH Quality EPA P3'!I41,LEN('NH Quality EPA P3'!I41)-1)),'NH Quality EPA P3'!I41)))</f>
        <v/>
      </c>
      <c r="M36" s="57" t="str">
        <f>IF('NH Quality EPA P3'!J41="","",IF(LEFT('NH Quality EPA P3'!J41,1)="&lt;",$G$3*VALUE(RIGHT('NH Quality EPA P3'!J41,LEN('NH Quality EPA P3'!J41)-1)),IF(LEFT('NH Quality EPA P3'!J41,1)="&gt;",$G$2*VALUE(RIGHT('NH Quality EPA P3'!J41,LEN('NH Quality EPA P3'!J41)-1)),'NH Quality EPA P3'!J41)))</f>
        <v/>
      </c>
    </row>
    <row r="37" spans="3:13" x14ac:dyDescent="0.2">
      <c r="C37" s="38" t="str">
        <f>IF(AND('Data Tab - NH EPA P3'!$C66&gt;='NH Intermediate'!$C$2,'Data Tab - NH EPA P3'!$C66&lt;=EDATE('NH Intermediate'!$C$2,12),'Data Tab - NH EPA P3'!AA66&lt;&gt;""),'Data Tab - NH EPA P3'!$C66,"")</f>
        <v/>
      </c>
      <c r="E37" s="35" t="str">
        <f>'NH Quality EPA P3'!B42</f>
        <v/>
      </c>
      <c r="F37" s="36" t="str">
        <f>IF('NH Quality EPA P3'!C42="","",IF(LEFT('NH Quality EPA P3'!C42,1)="&lt;",$G$3*VALUE(RIGHT('NH Quality EPA P3'!C42,LEN('NH Quality EPA P3'!C42)-1)),IF(LEFT('NH Quality EPA P3'!C42,1)="&gt;",$G$2*VALUE(RIGHT('NH Quality EPA P3'!C42,LEN('NH Quality EPA P3'!C42)-1)),'NH Quality EPA P3'!C42)))</f>
        <v/>
      </c>
      <c r="G37" s="36" t="str">
        <f>IF('NH Quality EPA P3'!D42="","",IF(LEFT('NH Quality EPA P3'!D42,1)="&lt;",$G$3*VALUE(RIGHT('NH Quality EPA P3'!D42,LEN('NH Quality EPA P3'!D42)-1)),IF(LEFT('NH Quality EPA P3'!D42,1)="&gt;",$G$2*VALUE(RIGHT('NH Quality EPA P3'!D42,LEN('NH Quality EPA P3'!D42)-1)),'NH Quality EPA P3'!D42)))</f>
        <v/>
      </c>
      <c r="H37" s="36" t="str">
        <f>IF('NH Quality EPA P3'!E42="","",IF(LEFT('NH Quality EPA P3'!E42,1)="&lt;",$G$3*VALUE(RIGHT('NH Quality EPA P3'!E42,LEN('NH Quality EPA P3'!E42)-1)),IF(LEFT('NH Quality EPA P3'!E42,1)="&gt;",$G$2*VALUE(RIGHT('NH Quality EPA P3'!E42,LEN('NH Quality EPA P3'!E42)-1)),'NH Quality EPA P3'!E42)))</f>
        <v/>
      </c>
      <c r="I37" s="36" t="str">
        <f>IF('NH Quality EPA P3'!F42="","",IF(LEFT('NH Quality EPA P3'!F42,1)="&lt;",$G$3*VALUE(RIGHT('NH Quality EPA P3'!F42,LEN('NH Quality EPA P3'!F42)-1)),IF(LEFT('NH Quality EPA P3'!F42,1)="&gt;",$G$2*VALUE(RIGHT('NH Quality EPA P3'!F42,LEN('NH Quality EPA P3'!F42)-1)),'NH Quality EPA P3'!F42)))</f>
        <v/>
      </c>
      <c r="J37" s="36" t="str">
        <f>IF('NH Quality EPA P3'!G42="","",IF(LEFT('NH Quality EPA P3'!G42,1)="&lt;",$G$3*VALUE(RIGHT('NH Quality EPA P3'!G42,LEN('NH Quality EPA P3'!G42)-1)),IF(LEFT('NH Quality EPA P3'!G42,1)="&gt;",$G$2*VALUE(RIGHT('NH Quality EPA P3'!G42,LEN('NH Quality EPA P3'!G42)-1)),'NH Quality EPA P3'!G42)))</f>
        <v/>
      </c>
      <c r="K37" s="36" t="str">
        <f>IF('NH Quality EPA P3'!H42="","",IF(LEFT('NH Quality EPA P3'!H42,1)="&lt;",$G$3*VALUE(RIGHT('NH Quality EPA P3'!H42,LEN('NH Quality EPA P3'!H42)-1)),IF(LEFT('NH Quality EPA P3'!H42,1)="&gt;",$G$2*VALUE(RIGHT('NH Quality EPA P3'!H42,LEN('NH Quality EPA P3'!H42)-1)),'NH Quality EPA P3'!H42)))</f>
        <v/>
      </c>
      <c r="L37" s="36" t="str">
        <f>IF('NH Quality EPA P3'!I42="","",IF(LEFT('NH Quality EPA P3'!I42,1)="&lt;",$G$3*VALUE(RIGHT('NH Quality EPA P3'!I42,LEN('NH Quality EPA P3'!I42)-1)),IF(LEFT('NH Quality EPA P3'!I42,1)="&gt;",$G$2*VALUE(RIGHT('NH Quality EPA P3'!I42,LEN('NH Quality EPA P3'!I42)-1)),'NH Quality EPA P3'!I42)))</f>
        <v/>
      </c>
      <c r="M37" s="58" t="str">
        <f>IF('NH Quality EPA P3'!J42="","",IF(LEFT('NH Quality EPA P3'!J42,1)="&lt;",$G$3*VALUE(RIGHT('NH Quality EPA P3'!J42,LEN('NH Quality EPA P3'!J42)-1)),IF(LEFT('NH Quality EPA P3'!J42,1)="&gt;",$G$2*VALUE(RIGHT('NH Quality EPA P3'!J42,LEN('NH Quality EPA P3'!J42)-1)),'NH Quality EPA P3'!J42)))</f>
        <v/>
      </c>
    </row>
    <row r="38" spans="3:13" x14ac:dyDescent="0.2">
      <c r="C38" s="38" t="str">
        <f>IF(AND('Data Tab - NH EPA P3'!$C67&gt;='NH Intermediate'!$C$2,'Data Tab - NH EPA P3'!$C67&lt;=EDATE('NH Intermediate'!$C$2,12),'Data Tab - NH EPA P3'!AA67&lt;&gt;""),'Data Tab - NH EPA P3'!$C67,"")</f>
        <v/>
      </c>
      <c r="F38" s="25"/>
      <c r="I38" s="25"/>
    </row>
    <row r="39" spans="3:13" x14ac:dyDescent="0.2">
      <c r="C39" s="38" t="str">
        <f>IF(AND('Data Tab - NH EPA P3'!$C68&gt;='NH Intermediate'!$C$2,'Data Tab - NH EPA P3'!$C68&lt;=EDATE('NH Intermediate'!$C$2,12),'Data Tab - NH EPA P3'!AA68&lt;&gt;""),'Data Tab - NH EPA P3'!$C68,"")</f>
        <v/>
      </c>
      <c r="F39" s="25"/>
      <c r="I39" s="25"/>
    </row>
    <row r="40" spans="3:13" x14ac:dyDescent="0.2">
      <c r="C40" s="38" t="str">
        <f>IF(AND('Data Tab - NH EPA P3'!$C69&gt;='NH Intermediate'!$C$2,'Data Tab - NH EPA P3'!$C69&lt;=EDATE('NH Intermediate'!$C$2,12),'Data Tab - NH EPA P3'!AA69&lt;&gt;""),'Data Tab - NH EPA P3'!$C69,"")</f>
        <v/>
      </c>
      <c r="F40" s="25"/>
      <c r="I40" s="25"/>
    </row>
    <row r="41" spans="3:13" x14ac:dyDescent="0.2">
      <c r="C41" s="38" t="str">
        <f>IF(AND('Data Tab - NH EPA P3'!$C70&gt;='NH Intermediate'!$C$2,'Data Tab - NH EPA P3'!$C70&lt;=EDATE('NH Intermediate'!$C$2,12),'Data Tab - NH EPA P3'!AA70&lt;&gt;""),'Data Tab - NH EPA P3'!$C70,"")</f>
        <v/>
      </c>
      <c r="F41" s="25"/>
      <c r="I41" s="25"/>
    </row>
    <row r="42" spans="3:13" x14ac:dyDescent="0.2">
      <c r="C42" s="38" t="str">
        <f>IF(AND('Data Tab - NH EPA P3'!$C71&gt;='NH Intermediate'!$C$2,'Data Tab - NH EPA P3'!$C71&lt;=EDATE('NH Intermediate'!$C$2,12),'Data Tab - NH EPA P3'!AA71&lt;&gt;""),'Data Tab - NH EPA P3'!$C71,"")</f>
        <v/>
      </c>
      <c r="F42" s="25"/>
      <c r="I42" s="25"/>
    </row>
    <row r="43" spans="3:13" x14ac:dyDescent="0.2">
      <c r="C43" s="38" t="str">
        <f>IF(AND('Data Tab - NH EPA P3'!$C72&gt;='NH Intermediate'!$C$2,'Data Tab - NH EPA P3'!$C72&lt;=EDATE('NH Intermediate'!$C$2,12),'Data Tab - NH EPA P3'!AA72&lt;&gt;""),'Data Tab - NH EPA P3'!$C72,"")</f>
        <v/>
      </c>
      <c r="F43" s="25"/>
      <c r="I43" s="25"/>
    </row>
    <row r="44" spans="3:13" x14ac:dyDescent="0.2">
      <c r="C44" s="38" t="str">
        <f>IF(AND('Data Tab - NH EPA P3'!$C73&gt;='NH Intermediate'!$C$2,'Data Tab - NH EPA P3'!$C73&lt;=EDATE('NH Intermediate'!$C$2,12),'Data Tab - NH EPA P3'!AA73&lt;&gt;""),'Data Tab - NH EPA P3'!$C73,"")</f>
        <v/>
      </c>
      <c r="F44" s="25"/>
      <c r="I44" s="25"/>
    </row>
    <row r="45" spans="3:13" x14ac:dyDescent="0.2">
      <c r="C45" s="38" t="str">
        <f>IF(AND('Data Tab - NH EPA P3'!$C74&gt;='NH Intermediate'!$C$2,'Data Tab - NH EPA P3'!$C74&lt;=EDATE('NH Intermediate'!$C$2,12),'Data Tab - NH EPA P3'!AA74&lt;&gt;""),'Data Tab - NH EPA P3'!$C74,"")</f>
        <v/>
      </c>
      <c r="F45" s="25"/>
      <c r="I45" s="25"/>
    </row>
    <row r="46" spans="3:13" x14ac:dyDescent="0.2">
      <c r="C46" s="38" t="str">
        <f>IF(AND('Data Tab - NH EPA P3'!$C75&gt;='NH Intermediate'!$C$2,'Data Tab - NH EPA P3'!$C75&lt;=EDATE('NH Intermediate'!$C$2,12),'Data Tab - NH EPA P3'!AA75&lt;&gt;""),'Data Tab - NH EPA P3'!$C75,"")</f>
        <v/>
      </c>
      <c r="F46" s="25"/>
      <c r="I46" s="25"/>
    </row>
    <row r="47" spans="3:13" x14ac:dyDescent="0.2">
      <c r="C47" s="38" t="str">
        <f>IF(AND('Data Tab - NH EPA P3'!$C76&gt;='NH Intermediate'!$C$2,'Data Tab - NH EPA P3'!$C76&lt;=EDATE('NH Intermediate'!$C$2,12),'Data Tab - NH EPA P3'!AA76&lt;&gt;""),'Data Tab - NH EPA P3'!$C76,"")</f>
        <v/>
      </c>
      <c r="F47" s="25"/>
      <c r="I47" s="25"/>
    </row>
    <row r="48" spans="3:13" x14ac:dyDescent="0.2">
      <c r="C48" s="38" t="str">
        <f>IF(AND('Data Tab - NH EPA P3'!$C77&gt;='NH Intermediate'!$C$2,'Data Tab - NH EPA P3'!$C77&lt;=EDATE('NH Intermediate'!$C$2,12),'Data Tab - NH EPA P3'!AA77&lt;&gt;""),'Data Tab - NH EPA P3'!$C77,"")</f>
        <v/>
      </c>
      <c r="F48" s="25"/>
      <c r="I48" s="25"/>
    </row>
    <row r="49" spans="3:9" x14ac:dyDescent="0.2">
      <c r="C49" s="38" t="str">
        <f>IF(AND('Data Tab - NH EPA P3'!$C78&gt;='NH Intermediate'!$C$2,'Data Tab - NH EPA P3'!$C78&lt;=EDATE('NH Intermediate'!$C$2,12),'Data Tab - NH EPA P3'!AA78&lt;&gt;""),'Data Tab - NH EPA P3'!$C78,"")</f>
        <v/>
      </c>
      <c r="F49" s="25"/>
      <c r="I49" s="25"/>
    </row>
    <row r="50" spans="3:9" x14ac:dyDescent="0.2">
      <c r="C50" s="38" t="str">
        <f>IF(AND('Data Tab - NH EPA P3'!$C79&gt;='NH Intermediate'!$C$2,'Data Tab - NH EPA P3'!$C79&lt;=EDATE('NH Intermediate'!$C$2,12),'Data Tab - NH EPA P3'!AA79&lt;&gt;""),'Data Tab - NH EPA P3'!$C79,"")</f>
        <v/>
      </c>
      <c r="F50" s="25"/>
      <c r="I50" s="25"/>
    </row>
    <row r="51" spans="3:9" x14ac:dyDescent="0.2">
      <c r="C51" s="38" t="str">
        <f>IF(AND('Data Tab - NH EPA P3'!$C80&gt;='NH Intermediate'!$C$2,'Data Tab - NH EPA P3'!$C80&lt;=EDATE('NH Intermediate'!$C$2,12),'Data Tab - NH EPA P3'!AA80&lt;&gt;""),'Data Tab - NH EPA P3'!$C80,"")</f>
        <v/>
      </c>
      <c r="F51" s="25"/>
      <c r="I51" s="25"/>
    </row>
    <row r="52" spans="3:9" x14ac:dyDescent="0.2">
      <c r="C52" s="38" t="str">
        <f>IF(AND('Data Tab - NH EPA P3'!$C81&gt;='NH Intermediate'!$C$2,'Data Tab - NH EPA P3'!$C81&lt;=EDATE('NH Intermediate'!$C$2,12),'Data Tab - NH EPA P3'!AA81&lt;&gt;""),'Data Tab - NH EPA P3'!$C81,"")</f>
        <v/>
      </c>
      <c r="F52" s="25"/>
      <c r="I52" s="25"/>
    </row>
    <row r="53" spans="3:9" x14ac:dyDescent="0.2">
      <c r="C53" s="38" t="str">
        <f>IF(AND('Data Tab - NH EPA P3'!$C82&gt;='NH Intermediate'!$C$2,'Data Tab - NH EPA P3'!$C82&lt;=EDATE('NH Intermediate'!$C$2,12),'Data Tab - NH EPA P3'!AA82&lt;&gt;""),'Data Tab - NH EPA P3'!$C82,"")</f>
        <v/>
      </c>
      <c r="F53" s="25"/>
      <c r="I53" s="25"/>
    </row>
    <row r="54" spans="3:9" x14ac:dyDescent="0.2">
      <c r="C54" s="38" t="str">
        <f>IF(AND('Data Tab - NH EPA P3'!$C83&gt;='NH Intermediate'!$C$2,'Data Tab - NH EPA P3'!$C83&lt;=EDATE('NH Intermediate'!$C$2,12),'Data Tab - NH EPA P3'!AA83&lt;&gt;""),'Data Tab - NH EPA P3'!$C83,"")</f>
        <v/>
      </c>
      <c r="F54" s="25"/>
      <c r="I54" s="25"/>
    </row>
    <row r="55" spans="3:9" x14ac:dyDescent="0.2">
      <c r="C55" s="38" t="str">
        <f>IF(AND('Data Tab - NH EPA P3'!$C84&gt;='NH Intermediate'!$C$2,'Data Tab - NH EPA P3'!$C84&lt;=EDATE('NH Intermediate'!$C$2,12),'Data Tab - NH EPA P3'!AA84&lt;&gt;""),'Data Tab - NH EPA P3'!$C84,"")</f>
        <v/>
      </c>
      <c r="F55" s="25"/>
      <c r="I55" s="25"/>
    </row>
    <row r="56" spans="3:9" x14ac:dyDescent="0.2">
      <c r="C56" s="38" t="str">
        <f>IF(AND('Data Tab - NH EPA P3'!$C85&gt;='NH Intermediate'!$C$2,'Data Tab - NH EPA P3'!$C85&lt;=EDATE('NH Intermediate'!$C$2,12),'Data Tab - NH EPA P3'!AA85&lt;&gt;""),'Data Tab - NH EPA P3'!$C85,"")</f>
        <v/>
      </c>
      <c r="F56" s="25"/>
      <c r="I56" s="25"/>
    </row>
    <row r="57" spans="3:9" x14ac:dyDescent="0.2">
      <c r="C57" s="38" t="str">
        <f>IF(AND('Data Tab - NH EPA P3'!$C86&gt;='NH Intermediate'!$C$2,'Data Tab - NH EPA P3'!$C86&lt;=EDATE('NH Intermediate'!$C$2,12),'Data Tab - NH EPA P3'!AA86&lt;&gt;""),'Data Tab - NH EPA P3'!$C86,"")</f>
        <v/>
      </c>
      <c r="F57" s="25"/>
      <c r="I57" s="25"/>
    </row>
    <row r="58" spans="3:9" x14ac:dyDescent="0.2">
      <c r="C58" s="38" t="str">
        <f>IF(AND('Data Tab - NH EPA P3'!$C87&gt;='NH Intermediate'!$C$2,'Data Tab - NH EPA P3'!$C87&lt;=EDATE('NH Intermediate'!$C$2,12),'Data Tab - NH EPA P3'!AA87&lt;&gt;""),'Data Tab - NH EPA P3'!$C87,"")</f>
        <v/>
      </c>
      <c r="F58" s="25"/>
      <c r="I58" s="25"/>
    </row>
    <row r="59" spans="3:9" x14ac:dyDescent="0.2">
      <c r="C59" s="38" t="str">
        <f>IF(AND('Data Tab - NH EPA P3'!$C88&gt;='NH Intermediate'!$C$2,'Data Tab - NH EPA P3'!$C88&lt;=EDATE('NH Intermediate'!$C$2,12),'Data Tab - NH EPA P3'!AA88&lt;&gt;""),'Data Tab - NH EPA P3'!$C88,"")</f>
        <v/>
      </c>
      <c r="F59" s="25"/>
      <c r="I59" s="25"/>
    </row>
    <row r="60" spans="3:9" x14ac:dyDescent="0.2">
      <c r="C60" s="38" t="str">
        <f>IF(AND('Data Tab - NH EPA P3'!$C89&gt;='NH Intermediate'!$C$2,'Data Tab - NH EPA P3'!$C89&lt;=EDATE('NH Intermediate'!$C$2,12),'Data Tab - NH EPA P3'!AA89&lt;&gt;""),'Data Tab - NH EPA P3'!$C89,"")</f>
        <v/>
      </c>
      <c r="F60" s="25"/>
      <c r="I60" s="25"/>
    </row>
    <row r="61" spans="3:9" x14ac:dyDescent="0.2">
      <c r="C61" s="38" t="str">
        <f>IF(AND('Data Tab - NH EPA P3'!$C90&gt;='NH Intermediate'!$C$2,'Data Tab - NH EPA P3'!$C90&lt;=EDATE('NH Intermediate'!$C$2,12),'Data Tab - NH EPA P3'!AA90&lt;&gt;""),'Data Tab - NH EPA P3'!$C90,"")</f>
        <v/>
      </c>
      <c r="F61" s="25"/>
      <c r="I61" s="25"/>
    </row>
    <row r="62" spans="3:9" x14ac:dyDescent="0.2">
      <c r="C62" s="38" t="str">
        <f>IF(AND('Data Tab - NH EPA P3'!$C91&gt;='NH Intermediate'!$C$2,'Data Tab - NH EPA P3'!$C91&lt;=EDATE('NH Intermediate'!$C$2,12),'Data Tab - NH EPA P3'!AA91&lt;&gt;""),'Data Tab - NH EPA P3'!$C91,"")</f>
        <v/>
      </c>
      <c r="F62" s="25"/>
      <c r="I62" s="25"/>
    </row>
    <row r="63" spans="3:9" x14ac:dyDescent="0.2">
      <c r="C63" s="38" t="str">
        <f>IF(AND('Data Tab - NH EPA P3'!$C92&gt;='NH Intermediate'!$C$2,'Data Tab - NH EPA P3'!$C92&lt;=EDATE('NH Intermediate'!$C$2,12),'Data Tab - NH EPA P3'!AA92&lt;&gt;""),'Data Tab - NH EPA P3'!$C92,"")</f>
        <v/>
      </c>
      <c r="F63" s="25"/>
      <c r="I63" s="25"/>
    </row>
    <row r="64" spans="3:9" x14ac:dyDescent="0.2">
      <c r="C64" s="38" t="str">
        <f>IF(AND('Data Tab - NH EPA P3'!$C93&gt;='NH Intermediate'!$C$2,'Data Tab - NH EPA P3'!$C93&lt;=EDATE('NH Intermediate'!$C$2,12),'Data Tab - NH EPA P3'!AA93&lt;&gt;""),'Data Tab - NH EPA P3'!$C93,"")</f>
        <v/>
      </c>
      <c r="F64" s="25"/>
      <c r="I64" s="25"/>
    </row>
    <row r="65" spans="3:9" x14ac:dyDescent="0.2">
      <c r="C65" s="38" t="str">
        <f>IF(AND('Data Tab - NH EPA P3'!$C94&gt;='NH Intermediate'!$C$2,'Data Tab - NH EPA P3'!$C94&lt;=EDATE('NH Intermediate'!$C$2,12),'Data Tab - NH EPA P3'!AA94&lt;&gt;""),'Data Tab - NH EPA P3'!$C94,"")</f>
        <v/>
      </c>
      <c r="F65" s="25"/>
      <c r="I65" s="25"/>
    </row>
    <row r="66" spans="3:9" x14ac:dyDescent="0.2">
      <c r="C66" s="38" t="str">
        <f>IF(AND('Data Tab - NH EPA P3'!$C95&gt;='NH Intermediate'!$C$2,'Data Tab - NH EPA P3'!$C95&lt;=EDATE('NH Intermediate'!$C$2,12),'Data Tab - NH EPA P3'!AA95&lt;&gt;""),'Data Tab - NH EPA P3'!$C95,"")</f>
        <v/>
      </c>
      <c r="F66" s="25"/>
      <c r="I66" s="25"/>
    </row>
    <row r="67" spans="3:9" x14ac:dyDescent="0.2">
      <c r="C67" s="38" t="str">
        <f>IF(AND('Data Tab - NH EPA P3'!$C96&gt;='NH Intermediate'!$C$2,'Data Tab - NH EPA P3'!$C96&lt;=EDATE('NH Intermediate'!$C$2,12),'Data Tab - NH EPA P3'!AA96&lt;&gt;""),'Data Tab - NH EPA P3'!$C96,"")</f>
        <v/>
      </c>
      <c r="F67" s="25"/>
      <c r="I67" s="25"/>
    </row>
    <row r="68" spans="3:9" x14ac:dyDescent="0.2">
      <c r="C68" s="38" t="str">
        <f>IF(AND('Data Tab - NH EPA P3'!$C97&gt;='NH Intermediate'!$C$2,'Data Tab - NH EPA P3'!$C97&lt;=EDATE('NH Intermediate'!$C$2,12),'Data Tab - NH EPA P3'!AA97&lt;&gt;""),'Data Tab - NH EPA P3'!$C97,"")</f>
        <v/>
      </c>
      <c r="F68" s="25"/>
      <c r="I68" s="25"/>
    </row>
    <row r="69" spans="3:9" x14ac:dyDescent="0.2">
      <c r="C69" s="38" t="str">
        <f>IF(AND('Data Tab - NH EPA P3'!$C98&gt;='NH Intermediate'!$C$2,'Data Tab - NH EPA P3'!$C98&lt;=EDATE('NH Intermediate'!$C$2,12),'Data Tab - NH EPA P3'!AA98&lt;&gt;""),'Data Tab - NH EPA P3'!$C98,"")</f>
        <v/>
      </c>
      <c r="F69" s="25"/>
      <c r="I69" s="25"/>
    </row>
    <row r="70" spans="3:9" x14ac:dyDescent="0.2">
      <c r="C70" s="38" t="str">
        <f>IF(AND('Data Tab - NH EPA P3'!$C99&gt;='NH Intermediate'!$C$2,'Data Tab - NH EPA P3'!$C99&lt;=EDATE('NH Intermediate'!$C$2,12),'Data Tab - NH EPA P3'!AA99&lt;&gt;""),'Data Tab - NH EPA P3'!$C99,"")</f>
        <v/>
      </c>
      <c r="F70" s="25"/>
      <c r="I70" s="25"/>
    </row>
    <row r="71" spans="3:9" x14ac:dyDescent="0.2">
      <c r="C71" s="38" t="str">
        <f>IF(AND('Data Tab - NH EPA P3'!$C100&gt;='NH Intermediate'!$C$2,'Data Tab - NH EPA P3'!$C100&lt;=EDATE('NH Intermediate'!$C$2,12),'Data Tab - NH EPA P3'!AA100&lt;&gt;""),'Data Tab - NH EPA P3'!$C100,"")</f>
        <v/>
      </c>
      <c r="F71" s="25"/>
      <c r="I71" s="25"/>
    </row>
    <row r="72" spans="3:9" x14ac:dyDescent="0.2">
      <c r="C72" s="38" t="str">
        <f>IF(AND('Data Tab - NH EPA P3'!$C101&gt;='NH Intermediate'!$C$2,'Data Tab - NH EPA P3'!$C101&lt;=EDATE('NH Intermediate'!$C$2,12),'Data Tab - NH EPA P3'!AA101&lt;&gt;""),'Data Tab - NH EPA P3'!$C101,"")</f>
        <v/>
      </c>
      <c r="F72" s="25"/>
      <c r="I72" s="25"/>
    </row>
    <row r="73" spans="3:9" x14ac:dyDescent="0.2">
      <c r="C73" s="38" t="str">
        <f>IF(AND('Data Tab - NH EPA P3'!$C102&gt;='NH Intermediate'!$C$2,'Data Tab - NH EPA P3'!$C102&lt;=EDATE('NH Intermediate'!$C$2,12),'Data Tab - NH EPA P3'!AA102&lt;&gt;""),'Data Tab - NH EPA P3'!$C102,"")</f>
        <v/>
      </c>
      <c r="F73" s="25"/>
      <c r="I73" s="25"/>
    </row>
    <row r="74" spans="3:9" x14ac:dyDescent="0.2">
      <c r="C74" s="38" t="str">
        <f>IF(AND('Data Tab - NH EPA P3'!$C103&gt;='NH Intermediate'!$C$2,'Data Tab - NH EPA P3'!$C103&lt;=EDATE('NH Intermediate'!$C$2,12),'Data Tab - NH EPA P3'!AA103&lt;&gt;""),'Data Tab - NH EPA P3'!$C103,"")</f>
        <v/>
      </c>
      <c r="F74" s="25"/>
      <c r="I74" s="25"/>
    </row>
    <row r="75" spans="3:9" x14ac:dyDescent="0.2">
      <c r="C75" s="38" t="str">
        <f>IF(AND('Data Tab - NH EPA P3'!$C104&gt;='NH Intermediate'!$C$2,'Data Tab - NH EPA P3'!$C104&lt;=EDATE('NH Intermediate'!$C$2,12),'Data Tab - NH EPA P3'!AA104&lt;&gt;""),'Data Tab - NH EPA P3'!$C104,"")</f>
        <v/>
      </c>
      <c r="F75" s="25"/>
      <c r="I75" s="25"/>
    </row>
    <row r="76" spans="3:9" x14ac:dyDescent="0.2">
      <c r="C76" s="38" t="str">
        <f>IF(AND('Data Tab - NH EPA P3'!$C105&gt;='NH Intermediate'!$C$2,'Data Tab - NH EPA P3'!$C105&lt;=EDATE('NH Intermediate'!$C$2,12),'Data Tab - NH EPA P3'!AA105&lt;&gt;""),'Data Tab - NH EPA P3'!$C105,"")</f>
        <v/>
      </c>
      <c r="F76" s="25"/>
      <c r="I76" s="25"/>
    </row>
    <row r="77" spans="3:9" x14ac:dyDescent="0.2">
      <c r="C77" s="38" t="str">
        <f>IF(AND('Data Tab - NH EPA P3'!$C106&gt;='NH Intermediate'!$C$2,'Data Tab - NH EPA P3'!$C106&lt;=EDATE('NH Intermediate'!$C$2,12),'Data Tab - NH EPA P3'!AA106&lt;&gt;""),'Data Tab - NH EPA P3'!$C106,"")</f>
        <v/>
      </c>
      <c r="F77" s="25"/>
      <c r="I77" s="25"/>
    </row>
    <row r="78" spans="3:9" x14ac:dyDescent="0.2">
      <c r="C78" s="38" t="str">
        <f>IF(AND('Data Tab - NH EPA P3'!$C107&gt;='NH Intermediate'!$C$2,'Data Tab - NH EPA P3'!$C107&lt;=EDATE('NH Intermediate'!$C$2,12),'Data Tab - NH EPA P3'!AA107&lt;&gt;""),'Data Tab - NH EPA P3'!$C107,"")</f>
        <v/>
      </c>
      <c r="F78" s="25"/>
      <c r="I78" s="25"/>
    </row>
    <row r="79" spans="3:9" x14ac:dyDescent="0.2">
      <c r="C79" s="38" t="str">
        <f>IF(AND('Data Tab - NH EPA P3'!$C108&gt;='NH Intermediate'!$C$2,'Data Tab - NH EPA P3'!$C108&lt;=EDATE('NH Intermediate'!$C$2,12),'Data Tab - NH EPA P3'!AA108&lt;&gt;""),'Data Tab - NH EPA P3'!$C108,"")</f>
        <v/>
      </c>
      <c r="F79" s="25"/>
      <c r="I79" s="25"/>
    </row>
    <row r="80" spans="3:9" x14ac:dyDescent="0.2">
      <c r="C80" s="38" t="str">
        <f>IF(AND('Data Tab - NH EPA P3'!$C109&gt;='NH Intermediate'!$C$2,'Data Tab - NH EPA P3'!$C109&lt;=EDATE('NH Intermediate'!$C$2,12),'Data Tab - NH EPA P3'!AA109&lt;&gt;""),'Data Tab - NH EPA P3'!$C109,"")</f>
        <v/>
      </c>
      <c r="F80" s="25"/>
      <c r="I80" s="25"/>
    </row>
    <row r="81" spans="3:9" x14ac:dyDescent="0.2">
      <c r="C81" s="38" t="str">
        <f>IF(AND('Data Tab - NH EPA P3'!$C110&gt;='NH Intermediate'!$C$2,'Data Tab - NH EPA P3'!$C110&lt;=EDATE('NH Intermediate'!$C$2,12),'Data Tab - NH EPA P3'!AA110&lt;&gt;""),'Data Tab - NH EPA P3'!$C110,"")</f>
        <v/>
      </c>
      <c r="F81" s="25"/>
      <c r="I81" s="25"/>
    </row>
    <row r="82" spans="3:9" x14ac:dyDescent="0.2">
      <c r="C82" s="38" t="str">
        <f>IF(AND('Data Tab - NH EPA P3'!$C111&gt;='NH Intermediate'!$C$2,'Data Tab - NH EPA P3'!$C111&lt;=EDATE('NH Intermediate'!$C$2,12),'Data Tab - NH EPA P3'!AA111&lt;&gt;""),'Data Tab - NH EPA P3'!$C111,"")</f>
        <v/>
      </c>
      <c r="F82" s="25"/>
      <c r="I82" s="25"/>
    </row>
    <row r="83" spans="3:9" x14ac:dyDescent="0.2">
      <c r="C83" s="38" t="str">
        <f>IF(AND('Data Tab - NH EPA P3'!$C112&gt;='NH Intermediate'!$C$2,'Data Tab - NH EPA P3'!$C112&lt;=EDATE('NH Intermediate'!$C$2,12),'Data Tab - NH EPA P3'!AA112&lt;&gt;""),'Data Tab - NH EPA P3'!$C112,"")</f>
        <v/>
      </c>
      <c r="F83" s="25"/>
      <c r="I83" s="25"/>
    </row>
    <row r="84" spans="3:9" x14ac:dyDescent="0.2">
      <c r="C84" s="38" t="str">
        <f>IF(AND('Data Tab - NH EPA P3'!$C113&gt;='NH Intermediate'!$C$2,'Data Tab - NH EPA P3'!$C113&lt;=EDATE('NH Intermediate'!$C$2,12),'Data Tab - NH EPA P3'!AA113&lt;&gt;""),'Data Tab - NH EPA P3'!$C113,"")</f>
        <v/>
      </c>
      <c r="F84" s="25"/>
      <c r="I84" s="25"/>
    </row>
    <row r="85" spans="3:9" x14ac:dyDescent="0.2">
      <c r="C85" s="38" t="str">
        <f>IF(AND('Data Tab - NH EPA P3'!$C114&gt;='NH Intermediate'!$C$2,'Data Tab - NH EPA P3'!$C114&lt;=EDATE('NH Intermediate'!$C$2,12),'Data Tab - NH EPA P3'!AA114&lt;&gt;""),'Data Tab - NH EPA P3'!$C114,"")</f>
        <v/>
      </c>
      <c r="F85" s="25"/>
      <c r="I85" s="25"/>
    </row>
    <row r="86" spans="3:9" x14ac:dyDescent="0.2">
      <c r="C86" s="38" t="str">
        <f>IF(AND('Data Tab - NH EPA P3'!$C115&gt;='NH Intermediate'!$C$2,'Data Tab - NH EPA P3'!$C115&lt;=EDATE('NH Intermediate'!$C$2,12),'Data Tab - NH EPA P3'!AA115&lt;&gt;""),'Data Tab - NH EPA P3'!$C115,"")</f>
        <v/>
      </c>
      <c r="F86" s="25"/>
      <c r="I86" s="25"/>
    </row>
    <row r="87" spans="3:9" x14ac:dyDescent="0.2">
      <c r="C87" s="38" t="str">
        <f>IF(AND('Data Tab - NH EPA P3'!$C116&gt;='NH Intermediate'!$C$2,'Data Tab - NH EPA P3'!$C116&lt;=EDATE('NH Intermediate'!$C$2,12),'Data Tab - NH EPA P3'!AA116&lt;&gt;""),'Data Tab - NH EPA P3'!$C116,"")</f>
        <v/>
      </c>
      <c r="F87" s="25"/>
      <c r="I87" s="25"/>
    </row>
    <row r="88" spans="3:9" x14ac:dyDescent="0.2">
      <c r="C88" s="38" t="str">
        <f>IF(AND('Data Tab - NH EPA P3'!$C117&gt;='NH Intermediate'!$C$2,'Data Tab - NH EPA P3'!$C117&lt;=EDATE('NH Intermediate'!$C$2,12),'Data Tab - NH EPA P3'!AA117&lt;&gt;""),'Data Tab - NH EPA P3'!$C117,"")</f>
        <v/>
      </c>
      <c r="F88" s="25"/>
      <c r="I88" s="25"/>
    </row>
    <row r="89" spans="3:9" x14ac:dyDescent="0.2">
      <c r="C89" s="38" t="str">
        <f>IF(AND('Data Tab - NH EPA P3'!$C118&gt;='NH Intermediate'!$C$2,'Data Tab - NH EPA P3'!$C118&lt;=EDATE('NH Intermediate'!$C$2,12),'Data Tab - NH EPA P3'!AA118&lt;&gt;""),'Data Tab - NH EPA P3'!$C118,"")</f>
        <v/>
      </c>
      <c r="F89" s="25"/>
      <c r="I89" s="25"/>
    </row>
    <row r="90" spans="3:9" x14ac:dyDescent="0.2">
      <c r="C90" s="38" t="str">
        <f>IF(AND('Data Tab - NH EPA P3'!$C119&gt;='NH Intermediate'!$C$2,'Data Tab - NH EPA P3'!$C119&lt;=EDATE('NH Intermediate'!$C$2,12),'Data Tab - NH EPA P3'!AA119&lt;&gt;""),'Data Tab - NH EPA P3'!$C119,"")</f>
        <v/>
      </c>
      <c r="F90" s="25"/>
      <c r="I90" s="25"/>
    </row>
    <row r="91" spans="3:9" x14ac:dyDescent="0.2">
      <c r="C91" s="38" t="str">
        <f>IF(AND('Data Tab - NH EPA P3'!$C120&gt;='NH Intermediate'!$C$2,'Data Tab - NH EPA P3'!$C120&lt;=EDATE('NH Intermediate'!$C$2,12),'Data Tab - NH EPA P3'!AA120&lt;&gt;""),'Data Tab - NH EPA P3'!$C120,"")</f>
        <v/>
      </c>
      <c r="F91" s="25"/>
      <c r="I91" s="25"/>
    </row>
    <row r="92" spans="3:9" x14ac:dyDescent="0.2">
      <c r="C92" s="38" t="str">
        <f>IF(AND('Data Tab - NH EPA P3'!$C121&gt;='NH Intermediate'!$C$2,'Data Tab - NH EPA P3'!$C121&lt;=EDATE('NH Intermediate'!$C$2,12),'Data Tab - NH EPA P3'!AA121&lt;&gt;""),'Data Tab - NH EPA P3'!$C121,"")</f>
        <v/>
      </c>
      <c r="F92" s="25"/>
      <c r="I92" s="25"/>
    </row>
    <row r="93" spans="3:9" x14ac:dyDescent="0.2">
      <c r="C93" s="38" t="str">
        <f>IF(AND('Data Tab - NH EPA P3'!$C122&gt;='NH Intermediate'!$C$2,'Data Tab - NH EPA P3'!$C122&lt;=EDATE('NH Intermediate'!$C$2,12),'Data Tab - NH EPA P3'!AA122&lt;&gt;""),'Data Tab - NH EPA P3'!$C122,"")</f>
        <v/>
      </c>
      <c r="F93" s="25"/>
      <c r="I93" s="25"/>
    </row>
    <row r="94" spans="3:9" x14ac:dyDescent="0.2">
      <c r="C94" s="38" t="str">
        <f>IF(AND('Data Tab - NH EPA P3'!$C123&gt;='NH Intermediate'!$C$2,'Data Tab - NH EPA P3'!$C123&lt;=EDATE('NH Intermediate'!$C$2,12),'Data Tab - NH EPA P3'!AA123&lt;&gt;""),'Data Tab - NH EPA P3'!$C123,"")</f>
        <v/>
      </c>
      <c r="F94" s="25"/>
      <c r="I94" s="25"/>
    </row>
    <row r="95" spans="3:9" x14ac:dyDescent="0.2">
      <c r="C95" s="38" t="str">
        <f>IF(AND('Data Tab - NH EPA P3'!$C124&gt;='NH Intermediate'!$C$2,'Data Tab - NH EPA P3'!$C124&lt;=EDATE('NH Intermediate'!$C$2,12),'Data Tab - NH EPA P3'!AA124&lt;&gt;""),'Data Tab - NH EPA P3'!$C124,"")</f>
        <v/>
      </c>
      <c r="F95" s="25"/>
      <c r="I95" s="25"/>
    </row>
    <row r="96" spans="3:9" x14ac:dyDescent="0.2">
      <c r="C96" s="38" t="str">
        <f>IF(AND('Data Tab - NH EPA P3'!$C125&gt;='NH Intermediate'!$C$2,'Data Tab - NH EPA P3'!$C125&lt;=EDATE('NH Intermediate'!$C$2,12),'Data Tab - NH EPA P3'!AA125&lt;&gt;""),'Data Tab - NH EPA P3'!$C125,"")</f>
        <v/>
      </c>
      <c r="F96" s="25"/>
      <c r="I96" s="25"/>
    </row>
    <row r="97" spans="3:9" x14ac:dyDescent="0.2">
      <c r="C97" s="38" t="str">
        <f>IF(AND('Data Tab - NH EPA P3'!$C126&gt;='NH Intermediate'!$C$2,'Data Tab - NH EPA P3'!$C126&lt;=EDATE('NH Intermediate'!$C$2,12),'Data Tab - NH EPA P3'!AA126&lt;&gt;""),'Data Tab - NH EPA P3'!$C126,"")</f>
        <v/>
      </c>
      <c r="F97" s="25"/>
      <c r="I97" s="25"/>
    </row>
    <row r="98" spans="3:9" x14ac:dyDescent="0.2">
      <c r="C98" s="38" t="str">
        <f>IF(AND('Data Tab - NH EPA P3'!$C127&gt;='NH Intermediate'!$C$2,'Data Tab - NH EPA P3'!$C127&lt;=EDATE('NH Intermediate'!$C$2,12),'Data Tab - NH EPA P3'!AA127&lt;&gt;""),'Data Tab - NH EPA P3'!$C127,"")</f>
        <v/>
      </c>
      <c r="F98" s="25"/>
      <c r="I98" s="25"/>
    </row>
    <row r="99" spans="3:9" x14ac:dyDescent="0.2">
      <c r="C99" s="38" t="str">
        <f>IF(AND('Data Tab - NH EPA P3'!$C128&gt;='NH Intermediate'!$C$2,'Data Tab - NH EPA P3'!$C128&lt;=EDATE('NH Intermediate'!$C$2,12),'Data Tab - NH EPA P3'!AA128&lt;&gt;""),'Data Tab - NH EPA P3'!$C128,"")</f>
        <v/>
      </c>
      <c r="F99" s="25"/>
      <c r="I99" s="25"/>
    </row>
    <row r="100" spans="3:9" x14ac:dyDescent="0.2">
      <c r="C100" s="38" t="str">
        <f>IF(AND('Data Tab - NH EPA P3'!$C129&gt;='NH Intermediate'!$C$2,'Data Tab - NH EPA P3'!$C129&lt;=EDATE('NH Intermediate'!$C$2,12),'Data Tab - NH EPA P3'!AA129&lt;&gt;""),'Data Tab - NH EPA P3'!$C129,"")</f>
        <v/>
      </c>
      <c r="F100" s="25"/>
      <c r="I100" s="25"/>
    </row>
    <row r="101" spans="3:9" x14ac:dyDescent="0.2">
      <c r="C101" s="38" t="str">
        <f>IF(AND('Data Tab - NH EPA P3'!$C130&gt;='NH Intermediate'!$C$2,'Data Tab - NH EPA P3'!$C130&lt;=EDATE('NH Intermediate'!$C$2,12),'Data Tab - NH EPA P3'!AA130&lt;&gt;""),'Data Tab - NH EPA P3'!$C130,"")</f>
        <v/>
      </c>
      <c r="F101" s="25"/>
      <c r="I101" s="25"/>
    </row>
    <row r="102" spans="3:9" x14ac:dyDescent="0.2">
      <c r="C102" s="38" t="str">
        <f>IF(AND('Data Tab - NH EPA P3'!$C131&gt;='NH Intermediate'!$C$2,'Data Tab - NH EPA P3'!$C131&lt;=EDATE('NH Intermediate'!$C$2,12),'Data Tab - NH EPA P3'!AA131&lt;&gt;""),'Data Tab - NH EPA P3'!$C131,"")</f>
        <v/>
      </c>
      <c r="F102" s="25"/>
      <c r="I102" s="25"/>
    </row>
    <row r="103" spans="3:9" x14ac:dyDescent="0.2">
      <c r="C103" s="38" t="str">
        <f>IF(AND('Data Tab - NH EPA P3'!$C132&gt;='NH Intermediate'!$C$2,'Data Tab - NH EPA P3'!$C132&lt;=EDATE('NH Intermediate'!$C$2,12),'Data Tab - NH EPA P3'!AA132&lt;&gt;""),'Data Tab - NH EPA P3'!$C132,"")</f>
        <v/>
      </c>
      <c r="F103" s="25"/>
      <c r="I103" s="25"/>
    </row>
  </sheetData>
  <pageMargins left="0.7" right="0.7" top="1.33858267716535" bottom="0.74803149606299202" header="0.511811023622047" footer="0.31496062992126"/>
  <pageSetup orientation="portrait" r:id="rId1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F61A-FA44-48E8-B0B2-EAE66F565DCE}">
  <dimension ref="B1:AM64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5" width="18.140625" style="279" customWidth="1"/>
    <col min="6" max="6" width="22.85546875" customWidth="1"/>
    <col min="7" max="16" width="0" hidden="1" customWidth="1"/>
    <col min="17" max="17" width="26.7109375" customWidth="1"/>
    <col min="18" max="19" width="13.85546875" customWidth="1"/>
    <col min="20" max="20" width="15.140625" customWidth="1"/>
    <col min="21" max="23" width="13.85546875" customWidth="1"/>
    <col min="24" max="24" width="25.5703125" customWidth="1"/>
    <col min="25" max="25" width="13.85546875" customWidth="1"/>
    <col min="26" max="26" width="16.5703125" customWidth="1"/>
    <col min="27" max="27" width="29.7109375" customWidth="1"/>
    <col min="28" max="28" width="13.7109375" customWidth="1"/>
    <col min="29" max="29" width="38.28515625" customWidth="1"/>
    <col min="30" max="30" width="14.140625" customWidth="1"/>
    <col min="31" max="32" width="13.7109375" customWidth="1"/>
    <col min="33" max="33" width="16" customWidth="1"/>
    <col min="34" max="34" width="13.7109375" customWidth="1"/>
    <col min="35" max="35" width="19.85546875" customWidth="1"/>
    <col min="36" max="36" width="13.7109375" customWidth="1"/>
    <col min="37" max="37" width="15.7109375" customWidth="1"/>
    <col min="38" max="38" width="20.85546875" customWidth="1"/>
    <col min="39" max="39" width="13.7109375" customWidth="1"/>
  </cols>
  <sheetData>
    <row r="1" spans="2:39" ht="12.75" customHeight="1" x14ac:dyDescent="0.2"/>
    <row r="2" spans="2:39" ht="12.75" customHeight="1" x14ac:dyDescent="0.2">
      <c r="B2" s="19" t="s">
        <v>492</v>
      </c>
    </row>
    <row r="3" spans="2:39" ht="12.75" customHeight="1" x14ac:dyDescent="0.2">
      <c r="B3" s="19" t="s">
        <v>289</v>
      </c>
      <c r="C3" s="279" t="s">
        <v>157</v>
      </c>
    </row>
    <row r="4" spans="2:39" ht="12.75" customHeight="1" x14ac:dyDescent="0.2">
      <c r="B4" s="19" t="s">
        <v>366</v>
      </c>
      <c r="C4" s="279" t="s">
        <v>396</v>
      </c>
    </row>
    <row r="5" spans="2:39" hidden="1" x14ac:dyDescent="0.2"/>
    <row r="6" spans="2:39" hidden="1" x14ac:dyDescent="0.2"/>
    <row r="7" spans="2:39" hidden="1" x14ac:dyDescent="0.2"/>
    <row r="8" spans="2:39" hidden="1" x14ac:dyDescent="0.2"/>
    <row r="9" spans="2:39" x14ac:dyDescent="0.2">
      <c r="Q9" s="20" t="s">
        <v>289</v>
      </c>
      <c r="R9" t="s">
        <v>157</v>
      </c>
      <c r="S9" t="s">
        <v>157</v>
      </c>
      <c r="T9" t="s">
        <v>157</v>
      </c>
      <c r="U9" t="s">
        <v>157</v>
      </c>
      <c r="V9" t="s">
        <v>157</v>
      </c>
      <c r="W9" t="s">
        <v>157</v>
      </c>
      <c r="X9" t="s">
        <v>157</v>
      </c>
      <c r="Y9" t="s">
        <v>157</v>
      </c>
      <c r="Z9" t="s">
        <v>157</v>
      </c>
      <c r="AA9" t="s">
        <v>157</v>
      </c>
      <c r="AB9" t="s">
        <v>157</v>
      </c>
      <c r="AC9" t="s">
        <v>157</v>
      </c>
      <c r="AD9" t="s">
        <v>157</v>
      </c>
      <c r="AE9" t="s">
        <v>157</v>
      </c>
      <c r="AF9" t="s">
        <v>157</v>
      </c>
      <c r="AG9" t="s">
        <v>157</v>
      </c>
      <c r="AH9" t="s">
        <v>157</v>
      </c>
      <c r="AI9" t="s">
        <v>157</v>
      </c>
      <c r="AJ9" t="s">
        <v>157</v>
      </c>
      <c r="AK9" t="s">
        <v>157</v>
      </c>
      <c r="AL9" t="s">
        <v>157</v>
      </c>
      <c r="AM9" t="s">
        <v>157</v>
      </c>
    </row>
    <row r="10" spans="2:39" x14ac:dyDescent="0.2">
      <c r="B10" s="21"/>
      <c r="C10" s="279" t="s">
        <v>211</v>
      </c>
      <c r="Q10" s="20" t="s">
        <v>322</v>
      </c>
      <c r="R10" t="s">
        <v>242</v>
      </c>
      <c r="S10" t="s">
        <v>242</v>
      </c>
      <c r="T10" t="s">
        <v>242</v>
      </c>
      <c r="U10" t="s">
        <v>242</v>
      </c>
      <c r="V10" t="s">
        <v>242</v>
      </c>
      <c r="W10" t="s">
        <v>242</v>
      </c>
      <c r="X10" t="s">
        <v>242</v>
      </c>
      <c r="Y10" t="s">
        <v>242</v>
      </c>
      <c r="Z10" t="s">
        <v>370</v>
      </c>
      <c r="AA10" t="s">
        <v>370</v>
      </c>
      <c r="AB10" t="s">
        <v>370</v>
      </c>
      <c r="AC10" t="s">
        <v>370</v>
      </c>
      <c r="AD10" t="s">
        <v>370</v>
      </c>
      <c r="AE10" t="s">
        <v>370</v>
      </c>
      <c r="AF10" t="s">
        <v>370</v>
      </c>
      <c r="AG10" t="s">
        <v>370</v>
      </c>
      <c r="AH10" t="s">
        <v>370</v>
      </c>
      <c r="AI10" t="s">
        <v>370</v>
      </c>
      <c r="AJ10" t="s">
        <v>370</v>
      </c>
      <c r="AK10" t="s">
        <v>370</v>
      </c>
      <c r="AL10" t="s">
        <v>370</v>
      </c>
      <c r="AM10" t="s">
        <v>370</v>
      </c>
    </row>
    <row r="11" spans="2:39" x14ac:dyDescent="0.2">
      <c r="B11" s="22"/>
      <c r="C11" s="279" t="s">
        <v>305</v>
      </c>
      <c r="Q11" s="20" t="s">
        <v>42</v>
      </c>
      <c r="R11" t="s">
        <v>274</v>
      </c>
      <c r="S11" t="s">
        <v>21</v>
      </c>
      <c r="T11" t="s">
        <v>493</v>
      </c>
      <c r="U11" t="s">
        <v>290</v>
      </c>
      <c r="V11" t="s">
        <v>16</v>
      </c>
      <c r="W11" t="s">
        <v>105</v>
      </c>
      <c r="X11" t="s">
        <v>18</v>
      </c>
      <c r="Y11" t="s">
        <v>53</v>
      </c>
      <c r="Z11" t="s">
        <v>159</v>
      </c>
      <c r="AA11" t="s">
        <v>48</v>
      </c>
      <c r="AB11" t="s">
        <v>418</v>
      </c>
      <c r="AC11" t="s">
        <v>209</v>
      </c>
      <c r="AD11" t="s">
        <v>296</v>
      </c>
      <c r="AE11" t="s">
        <v>194</v>
      </c>
      <c r="AF11" t="s">
        <v>297</v>
      </c>
      <c r="AG11" t="s">
        <v>259</v>
      </c>
      <c r="AH11" t="s">
        <v>107</v>
      </c>
      <c r="AI11" t="s">
        <v>318</v>
      </c>
      <c r="AJ11" t="s">
        <v>342</v>
      </c>
      <c r="AK11" t="s">
        <v>300</v>
      </c>
      <c r="AL11" t="s">
        <v>64</v>
      </c>
      <c r="AM11" t="s">
        <v>39</v>
      </c>
    </row>
    <row r="12" spans="2:39" x14ac:dyDescent="0.2">
      <c r="B12" s="23"/>
      <c r="C12" s="279" t="s">
        <v>336</v>
      </c>
      <c r="Q12" s="20" t="s">
        <v>265</v>
      </c>
    </row>
    <row r="13" spans="2:39" x14ac:dyDescent="0.2">
      <c r="Q13" s="20" t="s">
        <v>455</v>
      </c>
      <c r="Z13" t="s">
        <v>22</v>
      </c>
      <c r="AA13" t="s">
        <v>22</v>
      </c>
      <c r="AB13" t="s">
        <v>483</v>
      </c>
      <c r="AC13" t="s">
        <v>176</v>
      </c>
      <c r="AD13" t="s">
        <v>22</v>
      </c>
      <c r="AE13" t="s">
        <v>22</v>
      </c>
      <c r="AF13" t="s">
        <v>22</v>
      </c>
      <c r="AG13" t="s">
        <v>22</v>
      </c>
      <c r="AH13" t="s">
        <v>456</v>
      </c>
      <c r="AI13" t="s">
        <v>22</v>
      </c>
      <c r="AJ13" t="s">
        <v>22</v>
      </c>
      <c r="AK13" t="s">
        <v>22</v>
      </c>
      <c r="AL13" t="s">
        <v>22</v>
      </c>
      <c r="AM13" t="s">
        <v>277</v>
      </c>
    </row>
    <row r="14" spans="2:39" x14ac:dyDescent="0.2">
      <c r="B14" s="19" t="s">
        <v>158</v>
      </c>
      <c r="C14" s="279" t="s">
        <v>387</v>
      </c>
      <c r="Q14" s="20" t="s">
        <v>349</v>
      </c>
    </row>
    <row r="15" spans="2:39" x14ac:dyDescent="0.2">
      <c r="Q15" s="20" t="s">
        <v>183</v>
      </c>
      <c r="AA15">
        <v>10</v>
      </c>
      <c r="AC15">
        <v>200</v>
      </c>
      <c r="AF15">
        <v>5</v>
      </c>
      <c r="AJ15">
        <v>10</v>
      </c>
      <c r="AK15">
        <v>0.5</v>
      </c>
      <c r="AL15">
        <v>15</v>
      </c>
    </row>
    <row r="16" spans="2:39" x14ac:dyDescent="0.2">
      <c r="Q16" s="20" t="s">
        <v>124</v>
      </c>
    </row>
    <row r="17" spans="17:39" x14ac:dyDescent="0.2">
      <c r="Q17" s="20" t="s">
        <v>243</v>
      </c>
      <c r="AA17">
        <v>20</v>
      </c>
      <c r="AC17">
        <v>600</v>
      </c>
      <c r="AF17">
        <v>10</v>
      </c>
      <c r="AJ17">
        <v>20</v>
      </c>
      <c r="AK17">
        <v>1</v>
      </c>
      <c r="AL17">
        <v>30</v>
      </c>
    </row>
    <row r="18" spans="17:39" x14ac:dyDescent="0.2">
      <c r="Q18" s="20" t="s">
        <v>61</v>
      </c>
    </row>
    <row r="19" spans="17:39" x14ac:dyDescent="0.2">
      <c r="Q19" s="20" t="s">
        <v>174</v>
      </c>
      <c r="AA19">
        <v>10</v>
      </c>
      <c r="AC19">
        <v>200</v>
      </c>
      <c r="AF19">
        <v>5</v>
      </c>
      <c r="AJ19">
        <v>10</v>
      </c>
      <c r="AK19">
        <v>0.5</v>
      </c>
      <c r="AL19">
        <v>15</v>
      </c>
    </row>
    <row r="20" spans="17:39" x14ac:dyDescent="0.2">
      <c r="Q20" s="20" t="s">
        <v>488</v>
      </c>
    </row>
    <row r="21" spans="17:39" x14ac:dyDescent="0.2">
      <c r="Q21" s="20" t="s">
        <v>208</v>
      </c>
    </row>
    <row r="22" spans="17:39" x14ac:dyDescent="0.2">
      <c r="Q22" s="20" t="s">
        <v>316</v>
      </c>
    </row>
    <row r="23" spans="17:39" x14ac:dyDescent="0.2">
      <c r="Q23" s="20" t="s">
        <v>103</v>
      </c>
    </row>
    <row r="24" spans="17:39" x14ac:dyDescent="0.2">
      <c r="Q24" s="20" t="s">
        <v>187</v>
      </c>
      <c r="AA24">
        <v>26</v>
      </c>
      <c r="AC24">
        <v>26</v>
      </c>
      <c r="AF24">
        <v>26</v>
      </c>
      <c r="AJ24">
        <v>26</v>
      </c>
      <c r="AK24">
        <v>26</v>
      </c>
      <c r="AL24">
        <v>26</v>
      </c>
    </row>
    <row r="25" spans="17:39" x14ac:dyDescent="0.2">
      <c r="Q25" s="20" t="s">
        <v>315</v>
      </c>
    </row>
    <row r="26" spans="17:39" x14ac:dyDescent="0.2">
      <c r="Q26" s="20" t="s">
        <v>168</v>
      </c>
    </row>
    <row r="27" spans="17:39" x14ac:dyDescent="0.2">
      <c r="Q27" s="20" t="s">
        <v>282</v>
      </c>
    </row>
    <row r="28" spans="17:39" x14ac:dyDescent="0.2">
      <c r="Q28" s="20" t="s">
        <v>450</v>
      </c>
    </row>
    <row r="29" spans="17:39" x14ac:dyDescent="0.2">
      <c r="Q29" s="20" t="s">
        <v>212</v>
      </c>
    </row>
    <row r="30" spans="17:39" x14ac:dyDescent="0.2">
      <c r="Q30" s="20" t="s">
        <v>340</v>
      </c>
    </row>
    <row r="31" spans="17:39" x14ac:dyDescent="0.2">
      <c r="Q31" s="20" t="s">
        <v>326</v>
      </c>
      <c r="R31">
        <v>2854</v>
      </c>
      <c r="S31">
        <v>2855</v>
      </c>
      <c r="T31">
        <v>2856</v>
      </c>
      <c r="U31">
        <v>2857</v>
      </c>
      <c r="V31">
        <v>2858</v>
      </c>
      <c r="W31">
        <v>2859</v>
      </c>
      <c r="X31">
        <v>2860</v>
      </c>
      <c r="Y31">
        <v>2861</v>
      </c>
      <c r="Z31">
        <v>2862</v>
      </c>
      <c r="AA31">
        <v>2863</v>
      </c>
      <c r="AB31">
        <v>2864</v>
      </c>
      <c r="AC31">
        <v>2865</v>
      </c>
      <c r="AD31">
        <v>2866</v>
      </c>
      <c r="AE31">
        <v>2867</v>
      </c>
      <c r="AF31">
        <v>2868</v>
      </c>
      <c r="AG31">
        <v>2869</v>
      </c>
      <c r="AH31">
        <v>2870</v>
      </c>
      <c r="AI31">
        <v>2871</v>
      </c>
      <c r="AJ31">
        <v>2872</v>
      </c>
      <c r="AK31">
        <v>2873</v>
      </c>
      <c r="AL31">
        <v>2874</v>
      </c>
      <c r="AM31">
        <v>12317</v>
      </c>
    </row>
    <row r="32" spans="17:39" hidden="1" x14ac:dyDescent="0.2"/>
    <row r="33" spans="2:39" hidden="1" x14ac:dyDescent="0.2"/>
    <row r="34" spans="2:39" hidden="1" x14ac:dyDescent="0.2"/>
    <row r="35" spans="2:39" hidden="1" x14ac:dyDescent="0.2"/>
    <row r="36" spans="2:39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2:39" x14ac:dyDescent="0.2">
      <c r="B37" s="37" t="s">
        <v>164</v>
      </c>
      <c r="C37" s="279">
        <v>44902</v>
      </c>
      <c r="D37" s="279">
        <v>44902</v>
      </c>
      <c r="F37" t="s">
        <v>26</v>
      </c>
      <c r="R37" t="s">
        <v>228</v>
      </c>
      <c r="S37" t="s">
        <v>177</v>
      </c>
      <c r="T37" t="s">
        <v>392</v>
      </c>
      <c r="U37" t="s">
        <v>147</v>
      </c>
      <c r="V37" s="21">
        <v>44902</v>
      </c>
      <c r="W37" s="21">
        <v>44909.67765046296</v>
      </c>
      <c r="X37" t="s">
        <v>444</v>
      </c>
      <c r="Y37" t="s">
        <v>392</v>
      </c>
      <c r="Z37" s="21">
        <v>0.31</v>
      </c>
      <c r="AA37" s="21">
        <v>5</v>
      </c>
      <c r="AB37" s="21">
        <v>45</v>
      </c>
      <c r="AC37" s="21">
        <v>9</v>
      </c>
      <c r="AD37" s="21">
        <v>1.39</v>
      </c>
      <c r="AE37" s="21">
        <v>0.03</v>
      </c>
      <c r="AF37" s="21" t="s">
        <v>261</v>
      </c>
      <c r="AG37" s="21">
        <v>1.42</v>
      </c>
      <c r="AH37" s="21">
        <v>6.9</v>
      </c>
      <c r="AI37" s="21">
        <v>1.45</v>
      </c>
      <c r="AJ37" s="21">
        <v>2.87</v>
      </c>
      <c r="AK37" s="21">
        <v>0.15</v>
      </c>
      <c r="AL37" s="21">
        <v>7</v>
      </c>
    </row>
    <row r="38" spans="2:39" x14ac:dyDescent="0.2">
      <c r="B38" s="37" t="s">
        <v>310</v>
      </c>
      <c r="C38" s="279">
        <v>44909</v>
      </c>
      <c r="D38" s="279">
        <v>44909</v>
      </c>
      <c r="F38" t="s">
        <v>26</v>
      </c>
      <c r="R38" t="s">
        <v>228</v>
      </c>
      <c r="S38" t="s">
        <v>24</v>
      </c>
      <c r="T38" t="s">
        <v>392</v>
      </c>
      <c r="U38" t="s">
        <v>147</v>
      </c>
      <c r="V38" s="21">
        <v>44909</v>
      </c>
      <c r="W38" s="21">
        <v>44914.633425925924</v>
      </c>
      <c r="X38" t="s">
        <v>462</v>
      </c>
      <c r="Y38" s="21" t="s">
        <v>392</v>
      </c>
      <c r="Z38" s="21">
        <v>0.41</v>
      </c>
      <c r="AA38" s="21">
        <v>3</v>
      </c>
      <c r="AB38" s="21">
        <v>36</v>
      </c>
      <c r="AC38" s="21">
        <v>0</v>
      </c>
      <c r="AD38" s="21">
        <v>2.72</v>
      </c>
      <c r="AE38" s="21">
        <v>0.13</v>
      </c>
      <c r="AF38" s="21" t="s">
        <v>261</v>
      </c>
      <c r="AG38" s="21">
        <v>2.85</v>
      </c>
      <c r="AH38" s="21">
        <v>6.8</v>
      </c>
      <c r="AI38" s="21">
        <v>1.56</v>
      </c>
      <c r="AJ38" s="21">
        <v>4.41</v>
      </c>
      <c r="AK38" s="21">
        <v>0.18</v>
      </c>
      <c r="AL38" s="21">
        <v>6</v>
      </c>
    </row>
    <row r="39" spans="2:39" x14ac:dyDescent="0.2">
      <c r="B39" s="37" t="s">
        <v>218</v>
      </c>
      <c r="C39" s="279">
        <v>44930</v>
      </c>
      <c r="D39" s="279">
        <v>44930</v>
      </c>
      <c r="F39" t="s">
        <v>26</v>
      </c>
      <c r="R39" t="s">
        <v>228</v>
      </c>
      <c r="S39" t="s">
        <v>217</v>
      </c>
      <c r="T39" t="s">
        <v>392</v>
      </c>
      <c r="U39" t="s">
        <v>147</v>
      </c>
      <c r="V39">
        <v>44930</v>
      </c>
      <c r="W39">
        <v>44937.527129629627</v>
      </c>
      <c r="X39" t="s">
        <v>333</v>
      </c>
      <c r="Y39" t="s">
        <v>392</v>
      </c>
      <c r="Z39">
        <v>0.57999999999999996</v>
      </c>
      <c r="AA39">
        <v>4</v>
      </c>
      <c r="AB39">
        <v>27</v>
      </c>
      <c r="AC39">
        <v>0</v>
      </c>
      <c r="AD39">
        <v>2.92</v>
      </c>
      <c r="AE39">
        <v>0.11</v>
      </c>
      <c r="AF39" t="s">
        <v>261</v>
      </c>
      <c r="AG39">
        <v>3.03</v>
      </c>
      <c r="AH39">
        <v>7</v>
      </c>
      <c r="AI39">
        <v>3.61</v>
      </c>
      <c r="AJ39">
        <v>6.64</v>
      </c>
      <c r="AK39">
        <v>0.36</v>
      </c>
      <c r="AL39">
        <v>3</v>
      </c>
    </row>
    <row r="40" spans="2:39" x14ac:dyDescent="0.2">
      <c r="B40" s="37" t="s">
        <v>324</v>
      </c>
      <c r="C40" s="279">
        <v>44944</v>
      </c>
      <c r="D40" s="279">
        <v>44944</v>
      </c>
      <c r="F40" t="s">
        <v>26</v>
      </c>
      <c r="R40" t="s">
        <v>228</v>
      </c>
      <c r="S40" t="s">
        <v>151</v>
      </c>
      <c r="T40" t="s">
        <v>392</v>
      </c>
      <c r="U40" t="s">
        <v>147</v>
      </c>
      <c r="V40" s="21">
        <v>44944</v>
      </c>
      <c r="W40" s="21">
        <v>44949.45517361111</v>
      </c>
      <c r="X40" t="s">
        <v>444</v>
      </c>
      <c r="Y40" s="21" t="s">
        <v>392</v>
      </c>
      <c r="Z40" s="21">
        <v>0.11</v>
      </c>
      <c r="AA40" s="21">
        <v>3</v>
      </c>
      <c r="AB40" s="21">
        <v>42</v>
      </c>
      <c r="AC40" s="21">
        <v>0</v>
      </c>
      <c r="AD40" s="21">
        <v>2.65</v>
      </c>
      <c r="AE40" s="21">
        <v>0.24</v>
      </c>
      <c r="AF40" s="21" t="s">
        <v>261</v>
      </c>
      <c r="AG40" s="21">
        <v>2.89</v>
      </c>
      <c r="AH40" s="21">
        <v>6.9</v>
      </c>
      <c r="AI40" s="21">
        <v>1.73</v>
      </c>
      <c r="AJ40" s="21">
        <v>4.62</v>
      </c>
      <c r="AK40" s="21">
        <v>0.53</v>
      </c>
      <c r="AL40" s="21">
        <v>8</v>
      </c>
    </row>
    <row r="41" spans="2:39" x14ac:dyDescent="0.2">
      <c r="B41" s="37" t="s">
        <v>148</v>
      </c>
      <c r="C41" s="279">
        <v>44950</v>
      </c>
      <c r="D41" s="279">
        <v>44950</v>
      </c>
      <c r="F41" t="s">
        <v>26</v>
      </c>
      <c r="R41" t="s">
        <v>228</v>
      </c>
      <c r="S41" t="s">
        <v>279</v>
      </c>
      <c r="T41" t="s">
        <v>392</v>
      </c>
      <c r="U41" t="s">
        <v>147</v>
      </c>
      <c r="V41">
        <v>44950</v>
      </c>
      <c r="W41">
        <v>44956.701666666668</v>
      </c>
      <c r="X41" t="s">
        <v>462</v>
      </c>
      <c r="Y41" t="s">
        <v>392</v>
      </c>
      <c r="Z41">
        <v>0.17</v>
      </c>
      <c r="AA41">
        <v>3</v>
      </c>
      <c r="AB41">
        <v>14</v>
      </c>
      <c r="AC41">
        <v>0</v>
      </c>
      <c r="AD41">
        <v>3.34</v>
      </c>
      <c r="AE41">
        <v>0.14000000000000001</v>
      </c>
      <c r="AF41" t="s">
        <v>261</v>
      </c>
      <c r="AG41">
        <v>3.48</v>
      </c>
      <c r="AH41">
        <v>6.5</v>
      </c>
      <c r="AI41">
        <v>1.32</v>
      </c>
      <c r="AJ41">
        <v>4.8</v>
      </c>
      <c r="AK41">
        <v>0.17</v>
      </c>
      <c r="AL41">
        <v>5</v>
      </c>
    </row>
    <row r="42" spans="2:39" x14ac:dyDescent="0.2">
      <c r="B42" s="37" t="s">
        <v>473</v>
      </c>
      <c r="C42" s="279">
        <v>44958</v>
      </c>
      <c r="D42" s="279">
        <v>44958</v>
      </c>
      <c r="F42" t="s">
        <v>26</v>
      </c>
      <c r="R42" t="s">
        <v>228</v>
      </c>
      <c r="S42" t="s">
        <v>285</v>
      </c>
      <c r="T42" t="s">
        <v>392</v>
      </c>
      <c r="U42" t="s">
        <v>147</v>
      </c>
      <c r="V42">
        <v>44958</v>
      </c>
      <c r="W42">
        <v>44965.452199074069</v>
      </c>
      <c r="X42" t="s">
        <v>333</v>
      </c>
      <c r="Y42" t="s">
        <v>392</v>
      </c>
      <c r="Z42">
        <v>1</v>
      </c>
      <c r="AA42">
        <v>2</v>
      </c>
      <c r="AB42">
        <v>7</v>
      </c>
      <c r="AC42">
        <v>2</v>
      </c>
      <c r="AD42">
        <v>2.2599999999999998</v>
      </c>
      <c r="AE42">
        <v>0.11</v>
      </c>
      <c r="AF42" t="s">
        <v>261</v>
      </c>
      <c r="AG42">
        <v>2.37</v>
      </c>
      <c r="AH42">
        <v>6.7</v>
      </c>
      <c r="AI42">
        <v>2.2999999999999998</v>
      </c>
      <c r="AJ42">
        <v>4.67</v>
      </c>
      <c r="AK42">
        <v>0.17</v>
      </c>
      <c r="AL42">
        <v>4</v>
      </c>
    </row>
    <row r="43" spans="2:39" x14ac:dyDescent="0.2">
      <c r="B43" s="37" t="s">
        <v>202</v>
      </c>
      <c r="C43" s="279">
        <v>44972</v>
      </c>
      <c r="D43" s="279">
        <v>44972</v>
      </c>
      <c r="F43" t="s">
        <v>26</v>
      </c>
      <c r="R43" t="s">
        <v>228</v>
      </c>
      <c r="S43" t="s">
        <v>328</v>
      </c>
      <c r="T43" t="s">
        <v>392</v>
      </c>
      <c r="U43" t="s">
        <v>147</v>
      </c>
      <c r="V43">
        <v>44972</v>
      </c>
      <c r="W43">
        <v>44980.633263888885</v>
      </c>
      <c r="X43" t="s">
        <v>444</v>
      </c>
      <c r="Y43" t="s">
        <v>392</v>
      </c>
      <c r="Z43">
        <v>0.56999999999999995</v>
      </c>
      <c r="AA43">
        <v>3</v>
      </c>
      <c r="AB43">
        <v>63</v>
      </c>
      <c r="AC43">
        <v>3</v>
      </c>
      <c r="AD43">
        <v>2.86</v>
      </c>
      <c r="AE43">
        <v>0.05</v>
      </c>
      <c r="AF43" t="s">
        <v>261</v>
      </c>
      <c r="AG43">
        <v>2.91</v>
      </c>
      <c r="AH43">
        <v>6.1</v>
      </c>
      <c r="AI43">
        <v>2.4</v>
      </c>
      <c r="AJ43">
        <v>5.31</v>
      </c>
      <c r="AK43">
        <v>0.21</v>
      </c>
      <c r="AL43">
        <v>6</v>
      </c>
    </row>
    <row r="44" spans="2:39" x14ac:dyDescent="0.2">
      <c r="B44" s="37" t="s">
        <v>371</v>
      </c>
      <c r="C44" s="279">
        <v>44986</v>
      </c>
      <c r="D44" s="279">
        <v>44986</v>
      </c>
      <c r="F44" t="s">
        <v>26</v>
      </c>
      <c r="R44" t="s">
        <v>228</v>
      </c>
      <c r="S44" t="s">
        <v>201</v>
      </c>
      <c r="T44" t="s">
        <v>392</v>
      </c>
      <c r="U44" t="s">
        <v>147</v>
      </c>
      <c r="V44" s="21">
        <v>44986</v>
      </c>
      <c r="W44" s="21">
        <v>44994.345601851848</v>
      </c>
      <c r="X44" t="s">
        <v>333</v>
      </c>
      <c r="Y44" t="s">
        <v>392</v>
      </c>
      <c r="Z44" s="21">
        <v>0.22</v>
      </c>
      <c r="AA44" s="21" t="s">
        <v>261</v>
      </c>
      <c r="AB44" s="21">
        <v>14</v>
      </c>
      <c r="AC44" s="21" t="s">
        <v>261</v>
      </c>
      <c r="AD44" s="21">
        <v>1.53</v>
      </c>
      <c r="AE44" s="21">
        <v>0.06</v>
      </c>
      <c r="AF44" s="21" t="s">
        <v>261</v>
      </c>
      <c r="AG44" s="21">
        <v>1.59</v>
      </c>
      <c r="AH44" s="21">
        <v>6.6</v>
      </c>
      <c r="AI44" s="21">
        <v>1.22</v>
      </c>
      <c r="AJ44" s="21">
        <v>2.81</v>
      </c>
      <c r="AK44" s="21">
        <v>0.18</v>
      </c>
      <c r="AL44" s="21">
        <v>2</v>
      </c>
    </row>
    <row r="45" spans="2:39" x14ac:dyDescent="0.2">
      <c r="B45" s="37" t="s">
        <v>332</v>
      </c>
      <c r="C45" s="279">
        <v>45000</v>
      </c>
      <c r="D45" s="279">
        <v>45000</v>
      </c>
      <c r="F45" t="s">
        <v>26</v>
      </c>
      <c r="R45" t="s">
        <v>228</v>
      </c>
      <c r="S45" t="s">
        <v>104</v>
      </c>
      <c r="T45" t="s">
        <v>392</v>
      </c>
      <c r="U45" t="s">
        <v>147</v>
      </c>
      <c r="V45" s="21">
        <v>45000</v>
      </c>
      <c r="W45" s="21">
        <v>45007.417384259257</v>
      </c>
      <c r="X45" t="s">
        <v>444</v>
      </c>
      <c r="Y45" t="s">
        <v>392</v>
      </c>
      <c r="Z45" s="21">
        <v>1.06</v>
      </c>
      <c r="AA45" s="21" t="s">
        <v>261</v>
      </c>
      <c r="AB45" s="21">
        <v>4</v>
      </c>
      <c r="AC45" s="21">
        <v>0</v>
      </c>
      <c r="AD45" s="21">
        <v>1.43</v>
      </c>
      <c r="AE45" s="21">
        <v>0.06</v>
      </c>
      <c r="AF45" s="21" t="s">
        <v>261</v>
      </c>
      <c r="AG45" s="21">
        <v>1.49</v>
      </c>
      <c r="AH45" s="21">
        <v>6.4</v>
      </c>
      <c r="AI45" s="21">
        <v>1.41</v>
      </c>
      <c r="AJ45" s="21">
        <v>2.9</v>
      </c>
      <c r="AK45" s="21">
        <v>0.37</v>
      </c>
      <c r="AL45" s="21">
        <v>3</v>
      </c>
    </row>
    <row r="46" spans="2:39" x14ac:dyDescent="0.2">
      <c r="B46" s="37" t="s">
        <v>108</v>
      </c>
      <c r="C46" s="279">
        <v>45014</v>
      </c>
      <c r="D46" s="279">
        <v>45014</v>
      </c>
      <c r="F46" t="s">
        <v>26</v>
      </c>
      <c r="R46" t="s">
        <v>228</v>
      </c>
      <c r="S46" t="s">
        <v>293</v>
      </c>
      <c r="T46" t="s">
        <v>392</v>
      </c>
      <c r="U46" t="s">
        <v>147</v>
      </c>
      <c r="V46" s="21">
        <v>45014</v>
      </c>
      <c r="W46" s="21">
        <v>45021.736817129626</v>
      </c>
      <c r="X46" t="s">
        <v>333</v>
      </c>
      <c r="Y46" t="s">
        <v>392</v>
      </c>
      <c r="Z46" s="21">
        <v>0.48</v>
      </c>
      <c r="AA46" s="21">
        <v>3</v>
      </c>
      <c r="AB46" s="21">
        <v>11</v>
      </c>
      <c r="AC46" s="21" t="s">
        <v>261</v>
      </c>
      <c r="AD46" s="21">
        <v>2.0499999999999998</v>
      </c>
      <c r="AE46" s="21">
        <v>0.04</v>
      </c>
      <c r="AF46" s="21" t="s">
        <v>261</v>
      </c>
      <c r="AG46" s="21">
        <v>2.09</v>
      </c>
      <c r="AH46" s="21">
        <v>6.4</v>
      </c>
      <c r="AI46" s="21">
        <v>0.97</v>
      </c>
      <c r="AJ46" s="21">
        <v>3.06</v>
      </c>
      <c r="AK46" s="21">
        <v>0.47</v>
      </c>
      <c r="AL46" s="21" t="s">
        <v>261</v>
      </c>
    </row>
    <row r="47" spans="2:39" x14ac:dyDescent="0.2">
      <c r="B47" s="37" t="s">
        <v>363</v>
      </c>
      <c r="C47" s="279">
        <v>45028.333333333328</v>
      </c>
      <c r="D47" s="279">
        <v>45027.958333333328</v>
      </c>
      <c r="E47" s="279">
        <v>45027.958333333328</v>
      </c>
      <c r="F47" t="s">
        <v>26</v>
      </c>
      <c r="R47" s="21" t="s">
        <v>228</v>
      </c>
      <c r="S47" s="21" t="s">
        <v>250</v>
      </c>
      <c r="T47" s="21" t="s">
        <v>392</v>
      </c>
      <c r="U47" s="21" t="s">
        <v>147</v>
      </c>
      <c r="V47" s="21">
        <v>45028.333333333328</v>
      </c>
      <c r="W47" s="21">
        <v>45141.553368055553</v>
      </c>
      <c r="X47" s="21" t="s">
        <v>444</v>
      </c>
      <c r="Y47" s="21" t="s">
        <v>392</v>
      </c>
      <c r="Z47" s="21">
        <v>0.71</v>
      </c>
      <c r="AA47" s="21" t="s">
        <v>261</v>
      </c>
      <c r="AB47" s="21">
        <v>4</v>
      </c>
      <c r="AC47" s="21" t="s">
        <v>261</v>
      </c>
      <c r="AD47" s="21">
        <v>2.21</v>
      </c>
      <c r="AE47" s="21">
        <v>0.05</v>
      </c>
      <c r="AF47" s="21" t="s">
        <v>261</v>
      </c>
      <c r="AG47" s="21">
        <v>2.2599999999999998</v>
      </c>
      <c r="AH47" s="21">
        <v>6.4</v>
      </c>
      <c r="AI47" s="21">
        <v>1.76</v>
      </c>
      <c r="AJ47" s="21">
        <v>4.0199999999999996</v>
      </c>
      <c r="AK47" s="21">
        <v>0.46</v>
      </c>
      <c r="AL47" s="21">
        <v>4</v>
      </c>
    </row>
    <row r="48" spans="2:39" x14ac:dyDescent="0.2">
      <c r="B48" s="37" t="s">
        <v>458</v>
      </c>
      <c r="C48" s="279">
        <v>45042.333333333328</v>
      </c>
      <c r="D48" s="279">
        <v>45041.958333333328</v>
      </c>
      <c r="E48" s="279">
        <v>45041.958333333328</v>
      </c>
      <c r="F48" t="s">
        <v>26</v>
      </c>
      <c r="R48" s="21" t="s">
        <v>228</v>
      </c>
      <c r="S48" s="21" t="s">
        <v>71</v>
      </c>
      <c r="T48" s="21" t="s">
        <v>392</v>
      </c>
      <c r="U48" s="21" t="s">
        <v>147</v>
      </c>
      <c r="V48" s="21">
        <v>45042.333333333328</v>
      </c>
      <c r="W48" s="21">
        <v>45141.553368055553</v>
      </c>
      <c r="X48" s="21" t="s">
        <v>333</v>
      </c>
      <c r="Y48" s="21" t="s">
        <v>392</v>
      </c>
      <c r="Z48" s="21">
        <v>0.49</v>
      </c>
      <c r="AA48" s="21">
        <v>3</v>
      </c>
      <c r="AB48" s="21">
        <v>12</v>
      </c>
      <c r="AC48" s="21" t="s">
        <v>261</v>
      </c>
      <c r="AD48" s="21">
        <v>2.02</v>
      </c>
      <c r="AE48" s="21">
        <v>0.03</v>
      </c>
      <c r="AF48" s="21" t="s">
        <v>261</v>
      </c>
      <c r="AG48" s="21">
        <v>2.0499999999999998</v>
      </c>
      <c r="AH48" s="21">
        <v>6.6</v>
      </c>
      <c r="AI48" s="21">
        <v>1.46</v>
      </c>
      <c r="AJ48" s="21">
        <v>3.51</v>
      </c>
      <c r="AK48" s="21">
        <v>0.21</v>
      </c>
      <c r="AL48" s="21" t="s">
        <v>261</v>
      </c>
    </row>
    <row r="49" spans="2:38" x14ac:dyDescent="0.2">
      <c r="B49" s="37" t="s">
        <v>432</v>
      </c>
      <c r="C49" s="279">
        <v>45056.333333333328</v>
      </c>
      <c r="D49" s="279">
        <v>45055.958333333328</v>
      </c>
      <c r="E49" s="279">
        <v>45055.958333333328</v>
      </c>
      <c r="F49" t="s">
        <v>26</v>
      </c>
      <c r="R49" s="21" t="s">
        <v>228</v>
      </c>
      <c r="S49" s="21" t="s">
        <v>275</v>
      </c>
      <c r="T49" s="21" t="s">
        <v>392</v>
      </c>
      <c r="U49" s="21" t="s">
        <v>147</v>
      </c>
      <c r="V49" s="21">
        <v>45056.333333333328</v>
      </c>
      <c r="W49" s="21">
        <v>45141.553368055553</v>
      </c>
      <c r="X49" s="21" t="s">
        <v>444</v>
      </c>
      <c r="Y49" s="21" t="s">
        <v>392</v>
      </c>
      <c r="Z49" s="21">
        <v>0.45</v>
      </c>
      <c r="AA49" s="21" t="s">
        <v>261</v>
      </c>
      <c r="AB49" s="21">
        <v>6</v>
      </c>
      <c r="AC49" s="21">
        <v>0</v>
      </c>
      <c r="AD49" s="21">
        <v>2.2400000000000002</v>
      </c>
      <c r="AE49" s="21">
        <v>0.02</v>
      </c>
      <c r="AF49" s="21" t="s">
        <v>261</v>
      </c>
      <c r="AG49" s="21">
        <v>2.2599999999999998</v>
      </c>
      <c r="AH49" s="21">
        <v>6.4</v>
      </c>
      <c r="AI49" s="21">
        <v>1.1200000000000001</v>
      </c>
      <c r="AJ49" s="21">
        <v>3.38</v>
      </c>
      <c r="AK49" s="21">
        <v>0.08</v>
      </c>
      <c r="AL49" s="21">
        <v>3</v>
      </c>
    </row>
    <row r="50" spans="2:38" x14ac:dyDescent="0.2">
      <c r="B50" s="37" t="s">
        <v>255</v>
      </c>
      <c r="C50" s="279">
        <v>45070.333333333328</v>
      </c>
      <c r="D50" s="279">
        <v>45069.958333333328</v>
      </c>
      <c r="E50" s="279">
        <v>45069.958333333328</v>
      </c>
      <c r="F50" t="s">
        <v>26</v>
      </c>
      <c r="R50" s="21" t="s">
        <v>228</v>
      </c>
      <c r="S50" s="21" t="s">
        <v>477</v>
      </c>
      <c r="T50" s="21" t="s">
        <v>392</v>
      </c>
      <c r="U50" s="21" t="s">
        <v>147</v>
      </c>
      <c r="V50" s="21">
        <v>45070.333333333328</v>
      </c>
      <c r="W50" s="21">
        <v>45141.553368055553</v>
      </c>
      <c r="X50" s="21" t="s">
        <v>333</v>
      </c>
      <c r="Y50" s="21" t="s">
        <v>392</v>
      </c>
      <c r="Z50" s="21">
        <v>0.36</v>
      </c>
      <c r="AA50" s="21" t="s">
        <v>261</v>
      </c>
      <c r="AB50" s="21">
        <v>5</v>
      </c>
      <c r="AC50" s="21">
        <v>0</v>
      </c>
      <c r="AD50" s="21">
        <v>2.0499999999999998</v>
      </c>
      <c r="AE50" s="21">
        <v>0.02</v>
      </c>
      <c r="AF50" s="21" t="s">
        <v>261</v>
      </c>
      <c r="AG50" s="21">
        <v>2.0699999999999998</v>
      </c>
      <c r="AH50" s="21">
        <v>6.6</v>
      </c>
      <c r="AI50" s="21">
        <v>0.95</v>
      </c>
      <c r="AJ50" s="21">
        <v>3.02</v>
      </c>
      <c r="AK50" s="21">
        <v>0.12</v>
      </c>
      <c r="AL50" s="21" t="s">
        <v>261</v>
      </c>
    </row>
    <row r="51" spans="2:38" x14ac:dyDescent="0.2">
      <c r="B51" s="37" t="s">
        <v>196</v>
      </c>
      <c r="C51" s="279">
        <v>45084.333333333328</v>
      </c>
      <c r="D51" s="279">
        <v>45083.958333333328</v>
      </c>
      <c r="E51" s="279">
        <v>45083.958333333328</v>
      </c>
      <c r="F51" t="s">
        <v>26</v>
      </c>
      <c r="R51" s="21" t="s">
        <v>228</v>
      </c>
      <c r="S51" s="21" t="s">
        <v>109</v>
      </c>
      <c r="T51" s="21" t="s">
        <v>392</v>
      </c>
      <c r="U51" s="21" t="s">
        <v>147</v>
      </c>
      <c r="V51" s="21">
        <v>45084.333333333328</v>
      </c>
      <c r="W51" s="21">
        <v>45141.553368055553</v>
      </c>
      <c r="X51" s="21" t="s">
        <v>444</v>
      </c>
      <c r="Y51" s="21" t="s">
        <v>392</v>
      </c>
      <c r="Z51" s="21">
        <v>0.54</v>
      </c>
      <c r="AA51" s="21" t="s">
        <v>261</v>
      </c>
      <c r="AB51" s="21">
        <v>4</v>
      </c>
      <c r="AC51" s="21">
        <v>0</v>
      </c>
      <c r="AD51" s="21">
        <v>1.84</v>
      </c>
      <c r="AE51" s="21">
        <v>0.02</v>
      </c>
      <c r="AF51" s="21" t="s">
        <v>261</v>
      </c>
      <c r="AG51" s="21">
        <v>1.86</v>
      </c>
      <c r="AH51" s="21">
        <v>6.4</v>
      </c>
      <c r="AI51" s="21">
        <v>1</v>
      </c>
      <c r="AJ51" s="21">
        <v>2.86</v>
      </c>
      <c r="AK51" s="21">
        <v>0.17</v>
      </c>
      <c r="AL51" s="21" t="s">
        <v>261</v>
      </c>
    </row>
    <row r="52" spans="2:38" x14ac:dyDescent="0.2">
      <c r="B52" s="37" t="s">
        <v>308</v>
      </c>
      <c r="C52" s="279">
        <v>45098.333333333328</v>
      </c>
      <c r="D52" s="279">
        <v>45097.958333333328</v>
      </c>
      <c r="E52" s="279">
        <v>45097.958333333328</v>
      </c>
      <c r="F52" t="s">
        <v>26</v>
      </c>
      <c r="R52" s="21" t="s">
        <v>228</v>
      </c>
      <c r="S52" s="21" t="s">
        <v>154</v>
      </c>
      <c r="T52" s="21" t="s">
        <v>392</v>
      </c>
      <c r="U52" s="21" t="s">
        <v>147</v>
      </c>
      <c r="V52" s="21">
        <v>45098.333333333328</v>
      </c>
      <c r="W52" s="21">
        <v>45141.553368055553</v>
      </c>
      <c r="X52" s="21" t="s">
        <v>333</v>
      </c>
      <c r="Y52" s="21" t="s">
        <v>392</v>
      </c>
      <c r="Z52" s="21">
        <v>0.56000000000000005</v>
      </c>
      <c r="AA52" s="21" t="s">
        <v>261</v>
      </c>
      <c r="AB52" s="21">
        <v>14</v>
      </c>
      <c r="AC52" s="21">
        <v>0</v>
      </c>
      <c r="AD52" s="21">
        <v>2.11</v>
      </c>
      <c r="AE52" s="21">
        <v>0.03</v>
      </c>
      <c r="AF52" s="21" t="s">
        <v>261</v>
      </c>
      <c r="AG52" s="21">
        <v>2.14</v>
      </c>
      <c r="AH52" s="21">
        <v>6.6</v>
      </c>
      <c r="AI52" s="21">
        <v>1.03</v>
      </c>
      <c r="AJ52" s="21">
        <v>3.17</v>
      </c>
      <c r="AK52" s="21">
        <v>0.35</v>
      </c>
      <c r="AL52" s="21" t="s">
        <v>261</v>
      </c>
    </row>
    <row r="53" spans="2:38" x14ac:dyDescent="0.2">
      <c r="B53" s="37" t="s">
        <v>268</v>
      </c>
      <c r="C53" s="279">
        <v>45112.333333333328</v>
      </c>
      <c r="D53" s="279">
        <v>45111.958333333328</v>
      </c>
      <c r="E53" s="279">
        <v>45111.958333333328</v>
      </c>
      <c r="F53" t="s">
        <v>26</v>
      </c>
      <c r="R53" s="21" t="s">
        <v>228</v>
      </c>
      <c r="S53" s="21" t="s">
        <v>47</v>
      </c>
      <c r="T53" s="21" t="s">
        <v>392</v>
      </c>
      <c r="U53" s="21" t="s">
        <v>147</v>
      </c>
      <c r="V53" s="21">
        <v>45112.333333333328</v>
      </c>
      <c r="W53" s="21">
        <v>45141.553368055553</v>
      </c>
      <c r="X53" s="21" t="s">
        <v>444</v>
      </c>
      <c r="Y53" s="21" t="s">
        <v>392</v>
      </c>
      <c r="Z53" s="21">
        <v>2.7</v>
      </c>
      <c r="AA53" s="21">
        <v>2</v>
      </c>
      <c r="AB53" s="21">
        <v>12</v>
      </c>
      <c r="AC53" s="21">
        <v>0</v>
      </c>
      <c r="AD53" s="21">
        <v>2.19</v>
      </c>
      <c r="AE53" s="21">
        <v>0.02</v>
      </c>
      <c r="AF53" s="21" t="s">
        <v>261</v>
      </c>
      <c r="AG53" s="21">
        <v>2.21</v>
      </c>
      <c r="AH53" s="21">
        <v>6.5</v>
      </c>
      <c r="AI53" s="21">
        <v>3.85</v>
      </c>
      <c r="AJ53" s="21">
        <v>6.06</v>
      </c>
      <c r="AK53" s="21">
        <v>0.18</v>
      </c>
      <c r="AL53" s="21">
        <v>5</v>
      </c>
    </row>
    <row r="54" spans="2:38" x14ac:dyDescent="0.2">
      <c r="B54" s="37" t="s">
        <v>360</v>
      </c>
      <c r="C54" s="279">
        <v>45126.333333333328</v>
      </c>
      <c r="D54" s="279">
        <v>45125.958333333328</v>
      </c>
      <c r="E54" s="279">
        <v>45125.958333333328</v>
      </c>
      <c r="F54" t="s">
        <v>26</v>
      </c>
      <c r="R54" s="21" t="s">
        <v>228</v>
      </c>
      <c r="S54" s="21" t="s">
        <v>172</v>
      </c>
      <c r="T54" s="21" t="s">
        <v>392</v>
      </c>
      <c r="U54" s="21" t="s">
        <v>147</v>
      </c>
      <c r="V54" s="21">
        <v>45126.333333333328</v>
      </c>
      <c r="W54" s="21">
        <v>45141.553368055553</v>
      </c>
      <c r="X54" s="21" t="s">
        <v>333</v>
      </c>
      <c r="Y54" s="21" t="s">
        <v>392</v>
      </c>
      <c r="Z54" s="21">
        <v>1.1399999999999999</v>
      </c>
      <c r="AA54" s="21" t="s">
        <v>261</v>
      </c>
      <c r="AB54" s="21">
        <v>14</v>
      </c>
      <c r="AC54" s="21">
        <v>1</v>
      </c>
      <c r="AD54" s="21">
        <v>2.15</v>
      </c>
      <c r="AE54" s="21">
        <v>0.04</v>
      </c>
      <c r="AF54" s="21" t="s">
        <v>261</v>
      </c>
      <c r="AG54" s="21">
        <v>2.19</v>
      </c>
      <c r="AH54" s="21">
        <v>6.7</v>
      </c>
      <c r="AI54" s="21">
        <v>1.67</v>
      </c>
      <c r="AJ54" s="21">
        <v>3.86</v>
      </c>
      <c r="AK54" s="21">
        <v>0.16</v>
      </c>
      <c r="AL54" s="21">
        <v>4</v>
      </c>
    </row>
    <row r="55" spans="2:38" x14ac:dyDescent="0.2">
      <c r="B55" s="37" t="s">
        <v>155</v>
      </c>
      <c r="C55" s="279">
        <v>45140.333333333328</v>
      </c>
      <c r="D55" s="279">
        <v>45139.958333333328</v>
      </c>
      <c r="F55" t="s">
        <v>26</v>
      </c>
      <c r="R55" t="s">
        <v>228</v>
      </c>
      <c r="S55" t="s">
        <v>63</v>
      </c>
      <c r="T55" t="s">
        <v>392</v>
      </c>
      <c r="U55" t="s">
        <v>147</v>
      </c>
      <c r="V55">
        <v>45140.333333333328</v>
      </c>
      <c r="W55">
        <v>45147.319108796291</v>
      </c>
      <c r="X55" t="s">
        <v>444</v>
      </c>
      <c r="Y55" t="s">
        <v>392</v>
      </c>
      <c r="Z55">
        <v>1.35</v>
      </c>
      <c r="AA55" t="s">
        <v>261</v>
      </c>
      <c r="AB55">
        <v>11</v>
      </c>
      <c r="AC55">
        <v>2</v>
      </c>
      <c r="AD55">
        <v>1.74</v>
      </c>
      <c r="AE55">
        <v>7.0000000000000007E-2</v>
      </c>
      <c r="AF55" t="s">
        <v>261</v>
      </c>
      <c r="AG55">
        <v>1.81</v>
      </c>
      <c r="AH55">
        <v>6.9</v>
      </c>
      <c r="AI55">
        <v>2.36</v>
      </c>
      <c r="AJ55">
        <v>4.17</v>
      </c>
      <c r="AK55">
        <v>0.27</v>
      </c>
      <c r="AL55">
        <v>3</v>
      </c>
    </row>
    <row r="56" spans="2:38" x14ac:dyDescent="0.2">
      <c r="B56" s="37" t="s">
        <v>106</v>
      </c>
      <c r="C56" s="279">
        <v>45154.333333333328</v>
      </c>
      <c r="D56" s="279">
        <v>45153.958333333328</v>
      </c>
      <c r="F56" t="s">
        <v>26</v>
      </c>
      <c r="R56" t="s">
        <v>228</v>
      </c>
      <c r="S56" t="s">
        <v>271</v>
      </c>
      <c r="T56" t="s">
        <v>392</v>
      </c>
      <c r="U56" t="s">
        <v>147</v>
      </c>
      <c r="V56">
        <v>45154.333333333328</v>
      </c>
      <c r="W56">
        <v>45162.595844907402</v>
      </c>
      <c r="X56" t="s">
        <v>333</v>
      </c>
      <c r="Y56" t="s">
        <v>392</v>
      </c>
      <c r="Z56">
        <v>1.1200000000000001</v>
      </c>
      <c r="AA56">
        <v>2</v>
      </c>
      <c r="AB56">
        <v>10</v>
      </c>
      <c r="AC56">
        <v>0</v>
      </c>
      <c r="AD56">
        <v>1.58</v>
      </c>
      <c r="AE56">
        <v>7.0000000000000007E-2</v>
      </c>
      <c r="AF56" t="s">
        <v>261</v>
      </c>
      <c r="AG56">
        <v>1.65</v>
      </c>
      <c r="AH56">
        <v>6.8</v>
      </c>
      <c r="AI56">
        <v>2.77</v>
      </c>
      <c r="AJ56">
        <v>4.42</v>
      </c>
      <c r="AK56">
        <v>0.25</v>
      </c>
      <c r="AL56">
        <v>5</v>
      </c>
    </row>
    <row r="57" spans="2:38" x14ac:dyDescent="0.2">
      <c r="B57" s="37" t="s">
        <v>145</v>
      </c>
      <c r="C57" s="279">
        <v>45168.333333333328</v>
      </c>
      <c r="D57" s="279">
        <v>45167.958333333328</v>
      </c>
      <c r="F57" t="s">
        <v>26</v>
      </c>
      <c r="R57" t="s">
        <v>228</v>
      </c>
      <c r="S57" t="s">
        <v>253</v>
      </c>
      <c r="T57" t="s">
        <v>392</v>
      </c>
      <c r="U57" t="s">
        <v>147</v>
      </c>
      <c r="V57">
        <v>45168.333333333328</v>
      </c>
      <c r="W57">
        <v>45176.277881944443</v>
      </c>
      <c r="X57" t="s">
        <v>444</v>
      </c>
      <c r="Y57" t="s">
        <v>392</v>
      </c>
      <c r="Z57">
        <v>0.38</v>
      </c>
      <c r="AA57">
        <v>3</v>
      </c>
      <c r="AB57">
        <v>42</v>
      </c>
      <c r="AC57">
        <v>0</v>
      </c>
      <c r="AD57">
        <v>1.44</v>
      </c>
      <c r="AE57">
        <v>0.05</v>
      </c>
      <c r="AF57" t="s">
        <v>261</v>
      </c>
      <c r="AG57">
        <v>1.49</v>
      </c>
      <c r="AH57">
        <v>7.2</v>
      </c>
      <c r="AI57">
        <v>1.93</v>
      </c>
      <c r="AJ57">
        <v>3.42</v>
      </c>
      <c r="AK57">
        <v>0.26</v>
      </c>
      <c r="AL57">
        <v>5</v>
      </c>
    </row>
    <row r="58" spans="2:38" x14ac:dyDescent="0.2">
      <c r="B58" s="37" t="s">
        <v>431</v>
      </c>
      <c r="C58" s="279">
        <v>45182.333333333328</v>
      </c>
      <c r="D58" s="279">
        <v>45181.958333333328</v>
      </c>
      <c r="F58" t="s">
        <v>26</v>
      </c>
      <c r="R58" t="s">
        <v>228</v>
      </c>
      <c r="S58" t="s">
        <v>115</v>
      </c>
      <c r="T58" t="s">
        <v>392</v>
      </c>
      <c r="U58" t="s">
        <v>147</v>
      </c>
      <c r="V58" s="21">
        <v>45182.333333333328</v>
      </c>
      <c r="W58" s="21">
        <v>45189.476863425924</v>
      </c>
      <c r="X58" t="s">
        <v>333</v>
      </c>
      <c r="Y58" t="s">
        <v>392</v>
      </c>
      <c r="Z58" s="21" t="s">
        <v>409</v>
      </c>
      <c r="AA58" s="21">
        <v>3</v>
      </c>
      <c r="AB58" s="21">
        <v>10</v>
      </c>
      <c r="AC58" s="21">
        <v>0</v>
      </c>
      <c r="AD58" s="21">
        <v>1.49</v>
      </c>
      <c r="AE58" s="21" t="s">
        <v>409</v>
      </c>
      <c r="AF58" s="21" t="s">
        <v>261</v>
      </c>
      <c r="AG58" s="21">
        <v>1.49</v>
      </c>
      <c r="AH58" s="21">
        <v>6.7</v>
      </c>
      <c r="AI58" s="21">
        <v>2.2799999999999998</v>
      </c>
      <c r="AJ58" s="21">
        <v>3.77</v>
      </c>
      <c r="AK58" s="21">
        <v>0.32</v>
      </c>
      <c r="AL58" s="21">
        <v>4</v>
      </c>
    </row>
    <row r="59" spans="2:38" x14ac:dyDescent="0.2">
      <c r="B59" s="37" t="s">
        <v>251</v>
      </c>
      <c r="C59" s="279">
        <v>45196.333333333328</v>
      </c>
      <c r="D59" s="279">
        <v>45195.958333333328</v>
      </c>
      <c r="F59" t="s">
        <v>26</v>
      </c>
      <c r="R59" t="s">
        <v>228</v>
      </c>
      <c r="S59" t="s">
        <v>269</v>
      </c>
      <c r="T59" t="s">
        <v>392</v>
      </c>
      <c r="U59" t="s">
        <v>147</v>
      </c>
      <c r="V59" s="21">
        <v>45196.333333333328</v>
      </c>
      <c r="W59" s="21">
        <v>45204.503449074073</v>
      </c>
      <c r="X59" t="s">
        <v>444</v>
      </c>
      <c r="Y59" t="s">
        <v>392</v>
      </c>
      <c r="Z59" s="21">
        <v>1.01</v>
      </c>
      <c r="AA59" s="21">
        <v>3</v>
      </c>
      <c r="AB59" s="21">
        <v>16</v>
      </c>
      <c r="AC59" s="21">
        <v>0</v>
      </c>
      <c r="AD59" s="21">
        <v>1.41</v>
      </c>
      <c r="AE59" s="21">
        <v>0.11</v>
      </c>
      <c r="AF59" s="21" t="s">
        <v>261</v>
      </c>
      <c r="AG59" s="21">
        <v>1.52</v>
      </c>
      <c r="AH59" s="21">
        <v>6.6</v>
      </c>
      <c r="AI59" s="21">
        <v>2.17</v>
      </c>
      <c r="AJ59" s="21">
        <v>3.69</v>
      </c>
      <c r="AK59" s="21">
        <v>0.65</v>
      </c>
      <c r="AL59" s="21">
        <v>11</v>
      </c>
    </row>
    <row r="60" spans="2:38" x14ac:dyDescent="0.2">
      <c r="B60" s="37" t="s">
        <v>415</v>
      </c>
      <c r="C60" s="279">
        <v>45210.375</v>
      </c>
      <c r="D60" s="279">
        <v>45210</v>
      </c>
      <c r="F60" t="s">
        <v>26</v>
      </c>
      <c r="R60" t="s">
        <v>228</v>
      </c>
      <c r="S60" t="s">
        <v>309</v>
      </c>
      <c r="T60" t="s">
        <v>392</v>
      </c>
      <c r="U60" t="s">
        <v>147</v>
      </c>
      <c r="V60" s="21">
        <v>45210.375</v>
      </c>
      <c r="W60" s="21">
        <v>45218.516273148147</v>
      </c>
      <c r="X60" t="s">
        <v>333</v>
      </c>
      <c r="Y60" t="s">
        <v>392</v>
      </c>
      <c r="Z60" s="21">
        <v>0.5</v>
      </c>
      <c r="AA60" s="21" t="s">
        <v>261</v>
      </c>
      <c r="AB60" s="21">
        <v>11</v>
      </c>
      <c r="AC60" s="21">
        <v>0</v>
      </c>
      <c r="AD60" s="21">
        <v>1.79</v>
      </c>
      <c r="AE60" s="21">
        <v>0.06</v>
      </c>
      <c r="AF60" s="21" t="s">
        <v>261</v>
      </c>
      <c r="AG60" s="21">
        <v>1.85</v>
      </c>
      <c r="AH60" s="21">
        <v>6.2</v>
      </c>
      <c r="AI60" s="21">
        <v>1.52</v>
      </c>
      <c r="AJ60" s="21">
        <v>3.37</v>
      </c>
      <c r="AK60" s="21">
        <v>0.38</v>
      </c>
      <c r="AL60" s="21">
        <v>6</v>
      </c>
    </row>
    <row r="61" spans="2:38" x14ac:dyDescent="0.2">
      <c r="B61" s="37" t="s">
        <v>178</v>
      </c>
      <c r="C61" s="279">
        <v>45224</v>
      </c>
      <c r="D61" s="279">
        <v>45224</v>
      </c>
      <c r="F61" t="s">
        <v>26</v>
      </c>
      <c r="R61" t="s">
        <v>228</v>
      </c>
      <c r="S61" t="s">
        <v>365</v>
      </c>
      <c r="T61" t="s">
        <v>392</v>
      </c>
      <c r="U61" t="s">
        <v>147</v>
      </c>
      <c r="V61">
        <v>45224</v>
      </c>
      <c r="W61">
        <v>45236.340543981481</v>
      </c>
      <c r="X61" t="s">
        <v>444</v>
      </c>
      <c r="Y61" t="s">
        <v>392</v>
      </c>
      <c r="Z61">
        <v>0.34</v>
      </c>
      <c r="AA61">
        <v>7</v>
      </c>
      <c r="AB61">
        <v>93</v>
      </c>
      <c r="AC61">
        <v>4</v>
      </c>
      <c r="AD61">
        <v>2.21</v>
      </c>
      <c r="AE61">
        <v>0.05</v>
      </c>
      <c r="AF61" t="s">
        <v>261</v>
      </c>
      <c r="AG61">
        <v>2.2599999999999998</v>
      </c>
      <c r="AH61">
        <v>6.6</v>
      </c>
      <c r="AI61">
        <v>2.11</v>
      </c>
      <c r="AJ61">
        <v>4.37</v>
      </c>
      <c r="AK61">
        <v>0.54</v>
      </c>
      <c r="AL61">
        <v>12</v>
      </c>
    </row>
    <row r="62" spans="2:38" x14ac:dyDescent="0.2">
      <c r="B62" s="37" t="s">
        <v>346</v>
      </c>
      <c r="C62" s="279">
        <v>45238</v>
      </c>
      <c r="D62" s="279">
        <v>45238</v>
      </c>
      <c r="F62" t="s">
        <v>26</v>
      </c>
      <c r="R62" t="s">
        <v>228</v>
      </c>
      <c r="S62" t="s">
        <v>445</v>
      </c>
      <c r="T62" t="s">
        <v>392</v>
      </c>
      <c r="U62" t="s">
        <v>147</v>
      </c>
      <c r="V62">
        <v>45238</v>
      </c>
      <c r="W62">
        <v>45251.356238425928</v>
      </c>
      <c r="X62" t="s">
        <v>333</v>
      </c>
      <c r="Y62" t="s">
        <v>392</v>
      </c>
      <c r="Z62">
        <v>0.78</v>
      </c>
      <c r="AA62">
        <v>2</v>
      </c>
      <c r="AB62">
        <v>22</v>
      </c>
      <c r="AC62">
        <v>0</v>
      </c>
      <c r="AD62">
        <v>2.2200000000000002</v>
      </c>
      <c r="AE62">
        <v>0.04</v>
      </c>
      <c r="AF62" t="s">
        <v>261</v>
      </c>
      <c r="AG62">
        <v>2.2599999999999998</v>
      </c>
      <c r="AH62">
        <v>6.4</v>
      </c>
      <c r="AI62">
        <v>1.64</v>
      </c>
      <c r="AJ62">
        <v>3.9</v>
      </c>
      <c r="AK62">
        <v>0.28000000000000003</v>
      </c>
      <c r="AL62">
        <v>4</v>
      </c>
    </row>
    <row r="63" spans="2:38" x14ac:dyDescent="0.2">
      <c r="B63" s="37" t="s">
        <v>356</v>
      </c>
      <c r="C63" s="279">
        <v>45252</v>
      </c>
      <c r="D63" s="279">
        <v>45252</v>
      </c>
      <c r="F63" t="s">
        <v>26</v>
      </c>
      <c r="R63" t="s">
        <v>228</v>
      </c>
      <c r="S63" t="s">
        <v>479</v>
      </c>
      <c r="T63" t="s">
        <v>392</v>
      </c>
      <c r="U63" t="s">
        <v>147</v>
      </c>
      <c r="V63">
        <v>45252</v>
      </c>
      <c r="W63">
        <v>45259.495173611111</v>
      </c>
      <c r="X63" t="s">
        <v>444</v>
      </c>
      <c r="Y63" t="s">
        <v>392</v>
      </c>
      <c r="Z63">
        <v>0.91</v>
      </c>
      <c r="AA63" t="s">
        <v>261</v>
      </c>
      <c r="AB63">
        <v>7</v>
      </c>
      <c r="AC63">
        <v>0</v>
      </c>
      <c r="AD63">
        <v>3.08</v>
      </c>
      <c r="AE63">
        <v>0.02</v>
      </c>
      <c r="AF63" t="s">
        <v>261</v>
      </c>
      <c r="AG63">
        <v>3.1</v>
      </c>
      <c r="AH63">
        <v>5.7</v>
      </c>
      <c r="AI63">
        <v>1.85</v>
      </c>
      <c r="AJ63">
        <v>4.95</v>
      </c>
      <c r="AK63">
        <v>0.22</v>
      </c>
      <c r="AL63">
        <v>3</v>
      </c>
    </row>
    <row r="64" spans="2:38" x14ac:dyDescent="0.2">
      <c r="B64" s="37" t="s">
        <v>224</v>
      </c>
      <c r="C64" s="279">
        <v>45266</v>
      </c>
      <c r="D64" s="279">
        <v>45266</v>
      </c>
      <c r="F64" t="s">
        <v>26</v>
      </c>
      <c r="R64" t="s">
        <v>228</v>
      </c>
      <c r="S64" t="s">
        <v>490</v>
      </c>
      <c r="T64" t="s">
        <v>392</v>
      </c>
      <c r="U64" t="s">
        <v>147</v>
      </c>
      <c r="V64">
        <v>45266</v>
      </c>
      <c r="W64">
        <v>45275.657048611109</v>
      </c>
      <c r="X64" t="s">
        <v>333</v>
      </c>
      <c r="Y64" t="s">
        <v>392</v>
      </c>
      <c r="Z64">
        <v>2.13</v>
      </c>
      <c r="AA64">
        <v>4</v>
      </c>
      <c r="AB64">
        <v>31</v>
      </c>
      <c r="AC64">
        <v>4</v>
      </c>
      <c r="AD64">
        <v>2.74</v>
      </c>
      <c r="AE64">
        <v>0.03</v>
      </c>
      <c r="AF64" t="s">
        <v>261</v>
      </c>
      <c r="AG64">
        <v>2.77</v>
      </c>
      <c r="AH64">
        <v>6.5</v>
      </c>
      <c r="AI64">
        <v>3.65</v>
      </c>
      <c r="AJ64">
        <v>6.42</v>
      </c>
      <c r="AK64">
        <v>0.31</v>
      </c>
      <c r="AL64">
        <v>8</v>
      </c>
    </row>
  </sheetData>
  <hyperlinks>
    <hyperlink ref="B37" r:id="rId1" tooltip="View/edit batch" xr:uid="{00000000-0004-0000-0C00-000000000000}"/>
    <hyperlink ref="B38" r:id="rId2" tooltip="View/edit batch" xr:uid="{00000000-0004-0000-0C00-000001000000}"/>
    <hyperlink ref="B39" r:id="rId3" tooltip="View/edit batch" xr:uid="{00000000-0004-0000-0C00-000002000000}"/>
    <hyperlink ref="B40" r:id="rId4" tooltip="View/edit batch" xr:uid="{00000000-0004-0000-0C00-000003000000}"/>
    <hyperlink ref="B41" r:id="rId5" tooltip="View/edit batch" xr:uid="{00000000-0004-0000-0C00-000004000000}"/>
    <hyperlink ref="B42" r:id="rId6" tooltip="View/edit batch" xr:uid="{00000000-0004-0000-0C00-000005000000}"/>
    <hyperlink ref="B43" r:id="rId7" tooltip="View/edit batch" xr:uid="{00000000-0004-0000-0C00-000006000000}"/>
    <hyperlink ref="B44" r:id="rId8" tooltip="View/edit batch" xr:uid="{00000000-0004-0000-0C00-000007000000}"/>
    <hyperlink ref="B45" r:id="rId9" tooltip="View/edit batch" xr:uid="{00000000-0004-0000-0C00-000008000000}"/>
    <hyperlink ref="B46" r:id="rId10" tooltip="View/edit batch" xr:uid="{00000000-0004-0000-0C00-000009000000}"/>
    <hyperlink ref="B47" r:id="rId11" tooltip="View/edit batch" xr:uid="{00000000-0004-0000-0C00-00000A000000}"/>
    <hyperlink ref="B48" r:id="rId12" tooltip="View/edit batch" xr:uid="{00000000-0004-0000-0C00-00000B000000}"/>
    <hyperlink ref="B49" r:id="rId13" tooltip="View/edit batch" xr:uid="{00000000-0004-0000-0C00-00000C000000}"/>
    <hyperlink ref="B50" r:id="rId14" tooltip="View/edit batch" xr:uid="{00000000-0004-0000-0C00-00000D000000}"/>
    <hyperlink ref="B51" r:id="rId15" tooltip="View/edit batch" xr:uid="{00000000-0004-0000-0C00-00000E000000}"/>
    <hyperlink ref="B52" r:id="rId16" tooltip="View/edit batch" xr:uid="{00000000-0004-0000-0C00-00000F000000}"/>
    <hyperlink ref="B53" r:id="rId17" tooltip="View/edit batch" xr:uid="{00000000-0004-0000-0C00-000010000000}"/>
    <hyperlink ref="B54" r:id="rId18" tooltip="View/edit batch" xr:uid="{00000000-0004-0000-0C00-000011000000}"/>
    <hyperlink ref="B55" r:id="rId19" tooltip="View/edit batch" xr:uid="{00000000-0004-0000-0C00-000012000000}"/>
    <hyperlink ref="B56" r:id="rId20" tooltip="View/edit batch" xr:uid="{00000000-0004-0000-0C00-000013000000}"/>
    <hyperlink ref="B57" r:id="rId21" tooltip="View/edit batch" xr:uid="{00000000-0004-0000-0C00-000014000000}"/>
    <hyperlink ref="B58" r:id="rId22" tooltip="View/edit batch" xr:uid="{00000000-0004-0000-0C00-000015000000}"/>
    <hyperlink ref="B59" r:id="rId23" tooltip="View/edit batch" xr:uid="{00000000-0004-0000-0C00-000016000000}"/>
    <hyperlink ref="B60" r:id="rId24" tooltip="View/edit batch" xr:uid="{00000000-0004-0000-0C00-000017000000}"/>
    <hyperlink ref="B61" r:id="rId25" tooltip="View/edit batch" xr:uid="{00000000-0004-0000-0C00-000018000000}"/>
    <hyperlink ref="B62" r:id="rId26" tooltip="View/edit batch" xr:uid="{00000000-0004-0000-0C00-000019000000}"/>
    <hyperlink ref="B63" r:id="rId27" tooltip="View/edit batch" xr:uid="{00000000-0004-0000-0C00-00001A000000}"/>
    <hyperlink ref="B64" r:id="rId28" tooltip="View/edit batch" xr:uid="{00000000-0004-0000-0C00-00001B000000}"/>
  </hyperlinks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2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S36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3" width="18.140625" style="279" customWidth="1"/>
    <col min="4" max="4" width="12.7109375" style="279" customWidth="1"/>
    <col min="5" max="5" width="11.28515625" style="279" customWidth="1"/>
    <col min="6" max="6" width="10.42578125" customWidth="1"/>
    <col min="7" max="16" width="0" hidden="1" customWidth="1"/>
    <col min="17" max="17" width="26.7109375" customWidth="1"/>
    <col min="18" max="18" width="54.85546875" customWidth="1"/>
    <col min="19" max="19" width="88.140625" customWidth="1"/>
  </cols>
  <sheetData>
    <row r="1" spans="2:19" ht="12.75" customHeight="1" x14ac:dyDescent="0.2"/>
    <row r="2" spans="2:19" ht="12.75" customHeight="1" x14ac:dyDescent="0.2">
      <c r="B2" s="19" t="s">
        <v>492</v>
      </c>
    </row>
    <row r="3" spans="2:19" ht="12.75" customHeight="1" x14ac:dyDescent="0.2">
      <c r="B3" s="19" t="s">
        <v>289</v>
      </c>
      <c r="C3" s="279" t="s">
        <v>284</v>
      </c>
    </row>
    <row r="4" spans="2:19" ht="12.75" customHeight="1" x14ac:dyDescent="0.2">
      <c r="B4" s="19" t="s">
        <v>366</v>
      </c>
      <c r="C4" s="279" t="s">
        <v>396</v>
      </c>
    </row>
    <row r="5" spans="2:19" hidden="1" x14ac:dyDescent="0.2"/>
    <row r="6" spans="2:19" hidden="1" x14ac:dyDescent="0.2"/>
    <row r="7" spans="2:19" hidden="1" x14ac:dyDescent="0.2"/>
    <row r="8" spans="2:19" hidden="1" x14ac:dyDescent="0.2"/>
    <row r="9" spans="2:19" x14ac:dyDescent="0.2">
      <c r="Q9" s="20" t="s">
        <v>289</v>
      </c>
      <c r="R9" t="s">
        <v>284</v>
      </c>
      <c r="S9" t="s">
        <v>284</v>
      </c>
    </row>
    <row r="10" spans="2:19" x14ac:dyDescent="0.2">
      <c r="B10" s="21"/>
      <c r="C10" s="279" t="s">
        <v>211</v>
      </c>
      <c r="Q10" s="20" t="s">
        <v>322</v>
      </c>
      <c r="R10" t="s">
        <v>347</v>
      </c>
      <c r="S10" t="s">
        <v>347</v>
      </c>
    </row>
    <row r="11" spans="2:19" x14ac:dyDescent="0.2">
      <c r="B11" s="22"/>
      <c r="C11" s="279" t="s">
        <v>305</v>
      </c>
      <c r="Q11" s="20" t="s">
        <v>42</v>
      </c>
      <c r="R11" t="s">
        <v>373</v>
      </c>
      <c r="S11" t="s">
        <v>426</v>
      </c>
    </row>
    <row r="12" spans="2:19" x14ac:dyDescent="0.2">
      <c r="B12" s="23"/>
      <c r="C12" s="279" t="s">
        <v>336</v>
      </c>
      <c r="Q12" s="20" t="s">
        <v>265</v>
      </c>
    </row>
    <row r="13" spans="2:19" x14ac:dyDescent="0.2">
      <c r="Q13" s="20" t="s">
        <v>455</v>
      </c>
      <c r="R13" t="s">
        <v>25</v>
      </c>
    </row>
    <row r="14" spans="2:19" x14ac:dyDescent="0.2">
      <c r="B14" s="19" t="s">
        <v>158</v>
      </c>
      <c r="C14" s="279" t="s">
        <v>387</v>
      </c>
      <c r="Q14" s="20" t="s">
        <v>349</v>
      </c>
    </row>
    <row r="15" spans="2:19" x14ac:dyDescent="0.2">
      <c r="Q15" s="20" t="s">
        <v>183</v>
      </c>
    </row>
    <row r="16" spans="2:19" x14ac:dyDescent="0.2">
      <c r="Q16" s="20" t="s">
        <v>124</v>
      </c>
    </row>
    <row r="17" spans="17:19" x14ac:dyDescent="0.2">
      <c r="Q17" s="20" t="s">
        <v>243</v>
      </c>
    </row>
    <row r="18" spans="17:19" x14ac:dyDescent="0.2">
      <c r="Q18" s="20" t="s">
        <v>61</v>
      </c>
    </row>
    <row r="19" spans="17:19" x14ac:dyDescent="0.2">
      <c r="Q19" s="20" t="s">
        <v>174</v>
      </c>
    </row>
    <row r="20" spans="17:19" x14ac:dyDescent="0.2">
      <c r="Q20" s="20" t="s">
        <v>488</v>
      </c>
    </row>
    <row r="21" spans="17:19" x14ac:dyDescent="0.2">
      <c r="Q21" s="20" t="s">
        <v>208</v>
      </c>
    </row>
    <row r="22" spans="17:19" x14ac:dyDescent="0.2">
      <c r="Q22" s="20" t="s">
        <v>316</v>
      </c>
    </row>
    <row r="23" spans="17:19" x14ac:dyDescent="0.2">
      <c r="Q23" s="20" t="s">
        <v>103</v>
      </c>
    </row>
    <row r="24" spans="17:19" x14ac:dyDescent="0.2">
      <c r="Q24" s="20" t="s">
        <v>187</v>
      </c>
    </row>
    <row r="25" spans="17:19" x14ac:dyDescent="0.2">
      <c r="Q25" s="20" t="s">
        <v>315</v>
      </c>
    </row>
    <row r="26" spans="17:19" x14ac:dyDescent="0.2">
      <c r="Q26" s="20" t="s">
        <v>168</v>
      </c>
    </row>
    <row r="27" spans="17:19" x14ac:dyDescent="0.2">
      <c r="Q27" s="20" t="s">
        <v>282</v>
      </c>
    </row>
    <row r="28" spans="17:19" x14ac:dyDescent="0.2">
      <c r="Q28" s="20" t="s">
        <v>450</v>
      </c>
    </row>
    <row r="29" spans="17:19" x14ac:dyDescent="0.2">
      <c r="Q29" s="20" t="s">
        <v>212</v>
      </c>
    </row>
    <row r="30" spans="17:19" x14ac:dyDescent="0.2">
      <c r="Q30" s="20" t="s">
        <v>340</v>
      </c>
      <c r="R30" t="s">
        <v>189</v>
      </c>
      <c r="S30" t="s">
        <v>263</v>
      </c>
    </row>
    <row r="31" spans="17:19" x14ac:dyDescent="0.2">
      <c r="Q31" s="20" t="s">
        <v>326</v>
      </c>
      <c r="R31">
        <v>3732</v>
      </c>
      <c r="S31">
        <v>3733</v>
      </c>
    </row>
    <row r="32" spans="17:19" hidden="1" x14ac:dyDescent="0.2"/>
    <row r="33" spans="2:19" hidden="1" x14ac:dyDescent="0.2"/>
    <row r="34" spans="2:19" hidden="1" x14ac:dyDescent="0.2"/>
    <row r="35" spans="2:19" hidden="1" x14ac:dyDescent="0.2"/>
    <row r="36" spans="2:19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</sheetData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R36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3" width="18.140625" style="279" customWidth="1"/>
    <col min="4" max="4" width="12.7109375" style="279" customWidth="1"/>
    <col min="5" max="5" width="11.28515625" style="279" customWidth="1"/>
    <col min="6" max="6" width="10.42578125" customWidth="1"/>
    <col min="7" max="16" width="0" hidden="1" customWidth="1"/>
    <col min="17" max="17" width="26.7109375" customWidth="1"/>
    <col min="18" max="18" width="13.85546875" customWidth="1"/>
  </cols>
  <sheetData>
    <row r="1" spans="2:18" ht="12.75" customHeight="1" x14ac:dyDescent="0.2"/>
    <row r="2" spans="2:18" ht="12.75" customHeight="1" x14ac:dyDescent="0.2">
      <c r="B2" s="19" t="s">
        <v>492</v>
      </c>
    </row>
    <row r="3" spans="2:18" ht="12.75" customHeight="1" x14ac:dyDescent="0.2">
      <c r="B3" s="19" t="s">
        <v>289</v>
      </c>
      <c r="C3" s="279" t="s">
        <v>429</v>
      </c>
    </row>
    <row r="4" spans="2:18" ht="12.75" customHeight="1" x14ac:dyDescent="0.2">
      <c r="B4" s="19" t="s">
        <v>366</v>
      </c>
      <c r="C4" s="279" t="s">
        <v>396</v>
      </c>
    </row>
    <row r="5" spans="2:18" hidden="1" x14ac:dyDescent="0.2"/>
    <row r="6" spans="2:18" hidden="1" x14ac:dyDescent="0.2"/>
    <row r="7" spans="2:18" hidden="1" x14ac:dyDescent="0.2"/>
    <row r="8" spans="2:18" hidden="1" x14ac:dyDescent="0.2"/>
    <row r="9" spans="2:18" x14ac:dyDescent="0.2">
      <c r="Q9" s="20" t="s">
        <v>289</v>
      </c>
      <c r="R9" t="s">
        <v>429</v>
      </c>
    </row>
    <row r="10" spans="2:18" x14ac:dyDescent="0.2">
      <c r="B10" s="21"/>
      <c r="C10" s="279" t="s">
        <v>211</v>
      </c>
      <c r="Q10" s="20" t="s">
        <v>322</v>
      </c>
      <c r="R10" t="s">
        <v>438</v>
      </c>
    </row>
    <row r="11" spans="2:18" x14ac:dyDescent="0.2">
      <c r="B11" s="22"/>
      <c r="C11" s="279" t="s">
        <v>305</v>
      </c>
      <c r="Q11" s="20" t="s">
        <v>42</v>
      </c>
      <c r="R11" t="s">
        <v>426</v>
      </c>
    </row>
    <row r="12" spans="2:18" x14ac:dyDescent="0.2">
      <c r="B12" s="23"/>
      <c r="C12" s="279" t="s">
        <v>336</v>
      </c>
      <c r="Q12" s="20" t="s">
        <v>265</v>
      </c>
    </row>
    <row r="13" spans="2:18" x14ac:dyDescent="0.2">
      <c r="Q13" s="20" t="s">
        <v>455</v>
      </c>
    </row>
    <row r="14" spans="2:18" x14ac:dyDescent="0.2">
      <c r="B14" s="19" t="s">
        <v>158</v>
      </c>
      <c r="C14" s="279" t="s">
        <v>387</v>
      </c>
      <c r="Q14" s="20" t="s">
        <v>349</v>
      </c>
    </row>
    <row r="15" spans="2:18" x14ac:dyDescent="0.2">
      <c r="Q15" s="20" t="s">
        <v>183</v>
      </c>
    </row>
    <row r="16" spans="2:18" x14ac:dyDescent="0.2">
      <c r="Q16" s="20" t="s">
        <v>124</v>
      </c>
    </row>
    <row r="17" spans="17:18" x14ac:dyDescent="0.2">
      <c r="Q17" s="20" t="s">
        <v>243</v>
      </c>
    </row>
    <row r="18" spans="17:18" x14ac:dyDescent="0.2">
      <c r="Q18" s="20" t="s">
        <v>61</v>
      </c>
    </row>
    <row r="19" spans="17:18" x14ac:dyDescent="0.2">
      <c r="Q19" s="20" t="s">
        <v>174</v>
      </c>
    </row>
    <row r="20" spans="17:18" x14ac:dyDescent="0.2">
      <c r="Q20" s="20" t="s">
        <v>488</v>
      </c>
    </row>
    <row r="21" spans="17:18" x14ac:dyDescent="0.2">
      <c r="Q21" s="20" t="s">
        <v>208</v>
      </c>
    </row>
    <row r="22" spans="17:18" x14ac:dyDescent="0.2">
      <c r="Q22" s="20" t="s">
        <v>316</v>
      </c>
    </row>
    <row r="23" spans="17:18" x14ac:dyDescent="0.2">
      <c r="Q23" s="20" t="s">
        <v>103</v>
      </c>
    </row>
    <row r="24" spans="17:18" x14ac:dyDescent="0.2">
      <c r="Q24" s="20" t="s">
        <v>187</v>
      </c>
    </row>
    <row r="25" spans="17:18" x14ac:dyDescent="0.2">
      <c r="Q25" s="20" t="s">
        <v>315</v>
      </c>
    </row>
    <row r="26" spans="17:18" x14ac:dyDescent="0.2">
      <c r="Q26" s="20" t="s">
        <v>168</v>
      </c>
    </row>
    <row r="27" spans="17:18" x14ac:dyDescent="0.2">
      <c r="Q27" s="20" t="s">
        <v>282</v>
      </c>
    </row>
    <row r="28" spans="17:18" x14ac:dyDescent="0.2">
      <c r="Q28" s="20" t="s">
        <v>450</v>
      </c>
    </row>
    <row r="29" spans="17:18" x14ac:dyDescent="0.2">
      <c r="Q29" s="20" t="s">
        <v>212</v>
      </c>
    </row>
    <row r="30" spans="17:18" x14ac:dyDescent="0.2">
      <c r="Q30" s="20" t="s">
        <v>340</v>
      </c>
    </row>
    <row r="31" spans="17:18" x14ac:dyDescent="0.2">
      <c r="Q31" s="20" t="s">
        <v>326</v>
      </c>
      <c r="R31">
        <v>7425</v>
      </c>
    </row>
    <row r="32" spans="17:18" hidden="1" x14ac:dyDescent="0.2"/>
    <row r="33" spans="2:18" hidden="1" x14ac:dyDescent="0.2"/>
    <row r="34" spans="2:18" hidden="1" x14ac:dyDescent="0.2"/>
    <row r="35" spans="2:18" hidden="1" x14ac:dyDescent="0.2"/>
    <row r="36" spans="2:18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</sheetData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8CEC-831A-440E-A524-F358CEC0348B}">
  <sheetPr>
    <tabColor theme="9" tint="0.39997558519241921"/>
  </sheetPr>
  <dimension ref="B1:G51"/>
  <sheetViews>
    <sheetView workbookViewId="0"/>
  </sheetViews>
  <sheetFormatPr defaultRowHeight="12.75" x14ac:dyDescent="0.2"/>
  <cols>
    <col min="1" max="1" width="2.140625" customWidth="1"/>
    <col min="2" max="2" width="32.7109375" customWidth="1"/>
    <col min="3" max="3" width="12.7109375" customWidth="1"/>
    <col min="4" max="6" width="13.28515625" customWidth="1"/>
    <col min="7" max="7" width="40.7109375" customWidth="1"/>
  </cols>
  <sheetData>
    <row r="1" spans="2:7" ht="18" customHeight="1" thickBot="1" x14ac:dyDescent="0.25"/>
    <row r="2" spans="2:7" ht="18" customHeight="1" x14ac:dyDescent="0.2">
      <c r="B2" s="180"/>
      <c r="C2" s="215"/>
      <c r="D2" s="207" t="s">
        <v>399</v>
      </c>
      <c r="E2" s="207"/>
      <c r="F2" s="207"/>
      <c r="G2" s="217" t="str">
        <f>TEXT('SH Intermediate'!C2,"dd mmm yyyy")&amp;(" - ")&amp;TEXT('SH Intermediate'!C3,"dd mmm yyyy")</f>
        <v>01 Jan 2023 - 31 Dec 2023</v>
      </c>
    </row>
    <row r="3" spans="2:7" ht="18" customHeight="1" x14ac:dyDescent="0.2">
      <c r="B3" s="181"/>
      <c r="C3" s="173"/>
      <c r="D3" s="148" t="s">
        <v>402</v>
      </c>
      <c r="E3" s="148"/>
      <c r="F3" s="148"/>
      <c r="G3" s="218"/>
    </row>
    <row r="4" spans="2:7" ht="18" customHeight="1" x14ac:dyDescent="0.2">
      <c r="B4" s="182"/>
      <c r="C4" s="174"/>
      <c r="D4" s="148" t="s">
        <v>207</v>
      </c>
      <c r="E4" s="148"/>
      <c r="F4" s="148"/>
      <c r="G4" s="16" t="str">
        <f>"Report Generated: "&amp;TEXT('Reporting Policy'!C6,"dddd, dd mmmm yyyy")</f>
        <v>Report Generated: Friday, 05 January 2024</v>
      </c>
    </row>
    <row r="5" spans="2:7" ht="18" customHeight="1" thickBot="1" x14ac:dyDescent="0.25">
      <c r="B5" s="219"/>
      <c r="C5" s="176"/>
      <c r="D5" s="150" t="s">
        <v>406</v>
      </c>
      <c r="E5" s="150"/>
      <c r="F5" s="150"/>
      <c r="G5" s="220"/>
    </row>
    <row r="6" spans="2:7" ht="20.100000000000001" customHeight="1" x14ac:dyDescent="0.2">
      <c r="B6" s="221"/>
      <c r="C6" s="315" t="s">
        <v>229</v>
      </c>
      <c r="D6" s="317" t="s">
        <v>64</v>
      </c>
      <c r="E6" s="315" t="s">
        <v>231</v>
      </c>
      <c r="F6" s="319" t="s">
        <v>179</v>
      </c>
      <c r="G6" s="285" t="s">
        <v>53</v>
      </c>
    </row>
    <row r="7" spans="2:7" ht="20.100000000000001" customHeight="1" x14ac:dyDescent="0.2">
      <c r="B7" s="222" t="s">
        <v>9</v>
      </c>
      <c r="C7" s="316"/>
      <c r="D7" s="318"/>
      <c r="E7" s="316"/>
      <c r="F7" s="316"/>
      <c r="G7" s="286"/>
    </row>
    <row r="8" spans="2:7" ht="15" x14ac:dyDescent="0.2">
      <c r="B8" s="222" t="s">
        <v>10</v>
      </c>
      <c r="C8" s="70" t="str">
        <f>IF('Data Tab - SH EPA P3'!AB19,'Data Tab - SH EPA P3'!AB19,"")</f>
        <v/>
      </c>
      <c r="D8" s="70" t="str">
        <f>IF('Data Tab - SH EPA P3'!AD19,'Data Tab - SH EPA P3'!AD19,"")</f>
        <v/>
      </c>
      <c r="E8" s="70" t="str">
        <f>IF('Data Tab - SH EPA P3'!AC19,'Data Tab - SH EPA P3'!AC19,"")</f>
        <v/>
      </c>
      <c r="F8" s="118" t="str">
        <f>IF('Data Tab - SH EPA P3'!AA19,'Data Tab - SH EPA P3'!AA19,"")</f>
        <v/>
      </c>
      <c r="G8" s="185"/>
    </row>
    <row r="9" spans="2:7" ht="15" x14ac:dyDescent="0.2">
      <c r="B9" s="222" t="s">
        <v>11</v>
      </c>
      <c r="C9" s="71" t="str">
        <f>IF('Data Tab - SH EPA P3'!AB16,'Data Tab - SH EPA P3'!AB16,"")</f>
        <v/>
      </c>
      <c r="D9" s="71" t="str">
        <f>IF('Data Tab - SH EPA P3'!AD16,'Data Tab - SH EPA P3'!AD16,"")</f>
        <v/>
      </c>
      <c r="E9" s="71" t="str">
        <f>IF('Data Tab - SH EPA P3'!AC16,'Data Tab - SH EPA P3'!AC16,"")</f>
        <v/>
      </c>
      <c r="F9" s="119" t="str">
        <f>IF('Data Tab - SH EPA P3'!AA16,'Data Tab - SH EPA P3'!AA16,"")</f>
        <v/>
      </c>
      <c r="G9" s="186"/>
    </row>
    <row r="10" spans="2:7" ht="15" customHeight="1" x14ac:dyDescent="0.2">
      <c r="B10" s="223" t="s">
        <v>12</v>
      </c>
      <c r="C10" s="70">
        <f>IF('Data Tab - SH EPA P3'!AB17,'Data Tab - SH EPA P3'!AB17,"")</f>
        <v>20</v>
      </c>
      <c r="D10" s="70">
        <f>IF('Data Tab - SH EPA P3'!AD17,'Data Tab - SH EPA P3'!AD17,"")</f>
        <v>30</v>
      </c>
      <c r="E10" s="70">
        <f>IF('Data Tab - SH EPA P3'!AC17,'Data Tab - SH EPA P3'!AC17,"")</f>
        <v>10</v>
      </c>
      <c r="F10" s="120" t="str">
        <f>IF('Data Tab - SH EPA P3'!AA17,'Data Tab - SH EPA P3'!AA17,"")</f>
        <v/>
      </c>
      <c r="G10" s="185"/>
    </row>
    <row r="11" spans="2:7" ht="39.950000000000003" customHeight="1" x14ac:dyDescent="0.2">
      <c r="B11" s="224" t="s">
        <v>0</v>
      </c>
      <c r="C11" s="29" t="s">
        <v>239</v>
      </c>
      <c r="D11" s="29" t="s">
        <v>239</v>
      </c>
      <c r="E11" s="29" t="s">
        <v>239</v>
      </c>
      <c r="F11" s="127" t="s">
        <v>240</v>
      </c>
      <c r="G11" s="189"/>
    </row>
    <row r="12" spans="2:7" hidden="1" x14ac:dyDescent="0.2">
      <c r="B12" s="225"/>
      <c r="C12" s="72"/>
      <c r="D12" s="72"/>
      <c r="E12" s="72"/>
      <c r="F12" s="83"/>
      <c r="G12" s="189"/>
    </row>
    <row r="13" spans="2:7" x14ac:dyDescent="0.2">
      <c r="B13" s="226">
        <f t="array" ref="B13">IFERROR(INDEX('SH Intermediate'!$C$8:$C$103,MATCH(0,COUNTIF($B$12:B12,'SH Intermediate'!$C$8:$C$103&amp;""),0)),"")</f>
        <v>44937</v>
      </c>
      <c r="C13" s="26">
        <f>IFERROR(INDEX('Data Tab - SH EPA P3'!AB$37:AB$402,MATCH(1,INDEX(('Data Tab - SH EPA P3'!$C$37:$C$402=$B13)*('Data Tab - SH EPA P3'!AB$37:AB$402&lt;&gt;""),0),0)),"")</f>
        <v>23</v>
      </c>
      <c r="D13" s="26">
        <f>IFERROR(INDEX('Data Tab - SH EPA P3'!AD$37:AD$402,MATCH(1,INDEX(('Data Tab - SH EPA P3'!$C$37:$C$402=$B13)*('Data Tab - SH EPA P3'!AD$37:AD$402&lt;&gt;""),0),0)),"")</f>
        <v>28</v>
      </c>
      <c r="E13" s="26" t="str">
        <f>IFERROR(INDEX('Data Tab - SH EPA P3'!AC$37:AC$402,MATCH(1,INDEX(('Data Tab - SH EPA P3'!$C$37:$C$402=$B13)*('Data Tab - SH EPA P3'!AC$37:AC$402&lt;&gt;""),0),0)),"")</f>
        <v>&lt;2</v>
      </c>
      <c r="F13" s="78" t="str">
        <f>IFERROR(INDEX('Data Tab - SH EPA P3'!AA$37:AA$402,MATCH(1,INDEX(('Data Tab - SH EPA P3'!$C$37:$C$402=$B13)*('Data Tab - SH EPA P3'!AA$37:AA$402&lt;&gt;""),0),0)),"")</f>
        <v>&gt;100000</v>
      </c>
      <c r="G13" s="263" t="str">
        <f t="array" ref="G13">IFERROR(INDEX('Data Tab - SH Effluent Quality'!R$37:R$2000,MATCH(1,INDEX((TRUNC('Data Tab - SH Effluent Quality'!$C$37:$C$2000,0)=$B13)*('Data Tab - SH Effluent Quality'!R$37:R$2000&lt;&gt;""),0),0)),"")</f>
        <v/>
      </c>
    </row>
    <row r="14" spans="2:7" x14ac:dyDescent="0.2">
      <c r="B14" s="226">
        <f t="array" ref="B14">IFERROR(INDEX('SH Intermediate'!$C$8:$C$103,MATCH(0,COUNTIF($B$12:B13,'SH Intermediate'!$C$8:$C$103&amp;""),0)),"")</f>
        <v>44965</v>
      </c>
      <c r="C14" s="26">
        <f>IFERROR(INDEX('Data Tab - SH EPA P3'!AB$37:AB$402,MATCH(1,INDEX(('Data Tab - SH EPA P3'!$C$37:$C$402=$B14)*('Data Tab - SH EPA P3'!AB$37:AB$402&lt;&gt;""),0),0)),"")</f>
        <v>2</v>
      </c>
      <c r="D14" s="26">
        <f>IFERROR(INDEX('Data Tab - SH EPA P3'!AD$37:AD$402,MATCH(1,INDEX(('Data Tab - SH EPA P3'!$C$37:$C$402=$B14)*('Data Tab - SH EPA P3'!AD$37:AD$402&lt;&gt;""),0),0)),"")</f>
        <v>15</v>
      </c>
      <c r="E14" s="26">
        <f>IFERROR(INDEX('Data Tab - SH EPA P3'!AC$37:AC$402,MATCH(1,INDEX(('Data Tab - SH EPA P3'!$C$37:$C$402=$B14)*('Data Tab - SH EPA P3'!AC$37:AC$402&lt;&gt;""),0),0)),"")</f>
        <v>3</v>
      </c>
      <c r="F14" s="78">
        <f>IFERROR(INDEX('Data Tab - SH EPA P3'!AA$37:AA$402,MATCH(1,INDEX(('Data Tab - SH EPA P3'!$C$37:$C$402=$B14)*('Data Tab - SH EPA P3'!AA$37:AA$402&lt;&gt;""),0),0)),"")</f>
        <v>11400</v>
      </c>
      <c r="G14" s="263" t="str">
        <f t="array" ref="G14">IFERROR(INDEX('Data Tab - SH Effluent Quality'!R$37:R$2000,MATCH(1,INDEX((TRUNC('Data Tab - SH Effluent Quality'!$C$37:$C$2000,0)=$B14)*('Data Tab - SH Effluent Quality'!R$37:R$2000&lt;&gt;""),0),0)),"")</f>
        <v/>
      </c>
    </row>
    <row r="15" spans="2:7" x14ac:dyDescent="0.2">
      <c r="B15" s="226">
        <f t="array" ref="B15">IFERROR(INDEX('SH Intermediate'!$C$8:$C$103,MATCH(0,COUNTIF($B$12:B14,'SH Intermediate'!$C$8:$C$103&amp;""),0)),"")</f>
        <v>44993</v>
      </c>
      <c r="C15" s="26">
        <f>IFERROR(INDEX('Data Tab - SH EPA P3'!AB$37:AB$402,MATCH(1,INDEX(('Data Tab - SH EPA P3'!$C$37:$C$402=$B15)*('Data Tab - SH EPA P3'!AB$37:AB$402&lt;&gt;""),0),0)),"")</f>
        <v>3</v>
      </c>
      <c r="D15" s="26">
        <f>IFERROR(INDEX('Data Tab - SH EPA P3'!AD$37:AD$402,MATCH(1,INDEX(('Data Tab - SH EPA P3'!$C$37:$C$402=$B15)*('Data Tab - SH EPA P3'!AD$37:AD$402&lt;&gt;""),0),0)),"")</f>
        <v>21</v>
      </c>
      <c r="E15" s="26" t="str">
        <f>IFERROR(INDEX('Data Tab - SH EPA P3'!AC$37:AC$402,MATCH(1,INDEX(('Data Tab - SH EPA P3'!$C$37:$C$402=$B15)*('Data Tab - SH EPA P3'!AC$37:AC$402&lt;&gt;""),0),0)),"")</f>
        <v>&lt;2</v>
      </c>
      <c r="F15" s="78">
        <f>IFERROR(INDEX('Data Tab - SH EPA P3'!AA$37:AA$402,MATCH(1,INDEX(('Data Tab - SH EPA P3'!$C$37:$C$402=$B15)*('Data Tab - SH EPA P3'!AA$37:AA$402&lt;&gt;""),0),0)),"")</f>
        <v>13200</v>
      </c>
      <c r="G15" s="263" t="str">
        <f t="array" ref="G15">IFERROR(INDEX('Data Tab - SH Effluent Quality'!R$37:R$2000,MATCH(1,INDEX((TRUNC('Data Tab - SH Effluent Quality'!$C$37:$C$2000,0)=$B15)*('Data Tab - SH Effluent Quality'!R$37:R$2000&lt;&gt;""),0),0)),"")</f>
        <v/>
      </c>
    </row>
    <row r="16" spans="2:7" x14ac:dyDescent="0.2">
      <c r="B16" s="226">
        <f t="array" ref="B16">IFERROR(INDEX('SH Intermediate'!$C$8:$C$103,MATCH(0,COUNTIF($B$12:B15,'SH Intermediate'!$C$8:$C$103&amp;""),0)),"")</f>
        <v>45021.333333333328</v>
      </c>
      <c r="C16" s="26">
        <f>IFERROR(INDEX('Data Tab - SH EPA P3'!AB$37:AB$402,MATCH(1,INDEX(('Data Tab - SH EPA P3'!$C$37:$C$402=$B16)*('Data Tab - SH EPA P3'!AB$37:AB$402&lt;&gt;""),0),0)),"")</f>
        <v>2</v>
      </c>
      <c r="D16" s="26">
        <f>IFERROR(INDEX('Data Tab - SH EPA P3'!AD$37:AD$402,MATCH(1,INDEX(('Data Tab - SH EPA P3'!$C$37:$C$402=$B16)*('Data Tab - SH EPA P3'!AD$37:AD$402&lt;&gt;""),0),0)),"")</f>
        <v>4</v>
      </c>
      <c r="E16" s="26" t="str">
        <f>IFERROR(INDEX('Data Tab - SH EPA P3'!AC$37:AC$402,MATCH(1,INDEX(('Data Tab - SH EPA P3'!$C$37:$C$402=$B16)*('Data Tab - SH EPA P3'!AC$37:AC$402&lt;&gt;""),0),0)),"")</f>
        <v>&lt;2</v>
      </c>
      <c r="F16" s="78">
        <f>IFERROR(INDEX('Data Tab - SH EPA P3'!AA$37:AA$402,MATCH(1,INDEX(('Data Tab - SH EPA P3'!$C$37:$C$402=$B16)*('Data Tab - SH EPA P3'!AA$37:AA$402&lt;&gt;""),0),0)),"")</f>
        <v>3600</v>
      </c>
      <c r="G16" s="263" t="str">
        <f t="array" ref="G16">IFERROR(INDEX('Data Tab - SH Effluent Quality'!R$37:R$2000,MATCH(1,INDEX((TRUNC('Data Tab - SH Effluent Quality'!$C$37:$C$2000,0)=$B16)*('Data Tab - SH Effluent Quality'!R$37:R$2000&lt;&gt;""),0),0)),"")</f>
        <v/>
      </c>
    </row>
    <row r="17" spans="2:7" x14ac:dyDescent="0.2">
      <c r="B17" s="226">
        <f t="array" ref="B17">IFERROR(INDEX('SH Intermediate'!$C$8:$C$103,MATCH(0,COUNTIF($B$12:B16,'SH Intermediate'!$C$8:$C$103&amp;""),0)),"")</f>
        <v>45049.333333333328</v>
      </c>
      <c r="C17" s="26">
        <f>IFERROR(INDEX('Data Tab - SH EPA P3'!AB$37:AB$402,MATCH(1,INDEX(('Data Tab - SH EPA P3'!$C$37:$C$402=$B17)*('Data Tab - SH EPA P3'!AB$37:AB$402&lt;&gt;""),0),0)),"")</f>
        <v>7</v>
      </c>
      <c r="D17" s="26">
        <f>IFERROR(INDEX('Data Tab - SH EPA P3'!AD$37:AD$402,MATCH(1,INDEX(('Data Tab - SH EPA P3'!$C$37:$C$402=$B17)*('Data Tab - SH EPA P3'!AD$37:AD$402&lt;&gt;""),0),0)),"")</f>
        <v>9</v>
      </c>
      <c r="E17" s="26" t="str">
        <f>IFERROR(INDEX('Data Tab - SH EPA P3'!AC$37:AC$402,MATCH(1,INDEX(('Data Tab - SH EPA P3'!$C$37:$C$402=$B17)*('Data Tab - SH EPA P3'!AC$37:AC$402&lt;&gt;""),0),0)),"")</f>
        <v>&lt;2</v>
      </c>
      <c r="F17" s="78" t="str">
        <f>IFERROR(INDEX('Data Tab - SH EPA P3'!AA$37:AA$402,MATCH(1,INDEX(('Data Tab - SH EPA P3'!$C$37:$C$402=$B17)*('Data Tab - SH EPA P3'!AA$37:AA$402&lt;&gt;""),0),0)),"")</f>
        <v>&gt;100000</v>
      </c>
      <c r="G17" s="263" t="str">
        <f t="array" ref="G17">IFERROR(INDEX('Data Tab - SH Effluent Quality'!R$37:R$2000,MATCH(1,INDEX((TRUNC('Data Tab - SH Effluent Quality'!$C$37:$C$2000,0)=$B17)*('Data Tab - SH Effluent Quality'!R$37:R$2000&lt;&gt;""),0),0)),"")</f>
        <v/>
      </c>
    </row>
    <row r="18" spans="2:7" x14ac:dyDescent="0.2">
      <c r="B18" s="226">
        <f t="array" ref="B18">IFERROR(INDEX('SH Intermediate'!$C$8:$C$103,MATCH(0,COUNTIF($B$12:B17,'SH Intermediate'!$C$8:$C$103&amp;""),0)),"")</f>
        <v>45077.333333333328</v>
      </c>
      <c r="C18" s="26">
        <f>IFERROR(INDEX('Data Tab - SH EPA P3'!AB$37:AB$402,MATCH(1,INDEX(('Data Tab - SH EPA P3'!$C$37:$C$402=$B18)*('Data Tab - SH EPA P3'!AB$37:AB$402&lt;&gt;""),0),0)),"")</f>
        <v>6</v>
      </c>
      <c r="D18" s="26">
        <f>IFERROR(INDEX('Data Tab - SH EPA P3'!AD$37:AD$402,MATCH(1,INDEX(('Data Tab - SH EPA P3'!$C$37:$C$402=$B18)*('Data Tab - SH EPA P3'!AD$37:AD$402&lt;&gt;""),0),0)),"")</f>
        <v>10</v>
      </c>
      <c r="E18" s="26" t="str">
        <f>IFERROR(INDEX('Data Tab - SH EPA P3'!AC$37:AC$402,MATCH(1,INDEX(('Data Tab - SH EPA P3'!$C$37:$C$402=$B18)*('Data Tab - SH EPA P3'!AC$37:AC$402&lt;&gt;""),0),0)),"")</f>
        <v>&lt;2</v>
      </c>
      <c r="F18" s="78">
        <f>IFERROR(INDEX('Data Tab - SH EPA P3'!AA$37:AA$402,MATCH(1,INDEX(('Data Tab - SH EPA P3'!$C$37:$C$402=$B18)*('Data Tab - SH EPA P3'!AA$37:AA$402&lt;&gt;""),0),0)),"")</f>
        <v>24400</v>
      </c>
      <c r="G18" s="263" t="str">
        <f t="array" ref="G18">IFERROR(INDEX('Data Tab - SH Effluent Quality'!R$37:R$2000,MATCH(1,INDEX((TRUNC('Data Tab - SH Effluent Quality'!$C$37:$C$2000,0)=$B18)*('Data Tab - SH Effluent Quality'!R$37:R$2000&lt;&gt;""),0),0)),"")</f>
        <v/>
      </c>
    </row>
    <row r="19" spans="2:7" x14ac:dyDescent="0.2">
      <c r="B19" s="226">
        <f t="array" ref="B19">IFERROR(INDEX('SH Intermediate'!$C$8:$C$103,MATCH(0,COUNTIF($B$12:B18,'SH Intermediate'!$C$8:$C$103&amp;""),0)),"")</f>
        <v>45105.333333333328</v>
      </c>
      <c r="C19" s="26">
        <f>IFERROR(INDEX('Data Tab - SH EPA P3'!AB$37:AB$402,MATCH(1,INDEX(('Data Tab - SH EPA P3'!$C$37:$C$402=$B19)*('Data Tab - SH EPA P3'!AB$37:AB$402&lt;&gt;""),0),0)),"")</f>
        <v>2</v>
      </c>
      <c r="D19" s="26">
        <f>IFERROR(INDEX('Data Tab - SH EPA P3'!AD$37:AD$402,MATCH(1,INDEX(('Data Tab - SH EPA P3'!$C$37:$C$402=$B19)*('Data Tab - SH EPA P3'!AD$37:AD$402&lt;&gt;""),0),0)),"")</f>
        <v>14</v>
      </c>
      <c r="E19" s="26" t="str">
        <f>IFERROR(INDEX('Data Tab - SH EPA P3'!AC$37:AC$402,MATCH(1,INDEX(('Data Tab - SH EPA P3'!$C$37:$C$402=$B19)*('Data Tab - SH EPA P3'!AC$37:AC$402&lt;&gt;""),0),0)),"")</f>
        <v>&lt;2</v>
      </c>
      <c r="F19" s="78" t="str">
        <f>IFERROR(INDEX('Data Tab - SH EPA P3'!AA$37:AA$402,MATCH(1,INDEX(('Data Tab - SH EPA P3'!$C$37:$C$402=$B19)*('Data Tab - SH EPA P3'!AA$37:AA$402&lt;&gt;""),0),0)),"")</f>
        <v>&gt;40000</v>
      </c>
      <c r="G19" s="263" t="str">
        <f t="array" ref="G19">IFERROR(INDEX('Data Tab - SH Effluent Quality'!R$37:R$2000,MATCH(1,INDEX((TRUNC('Data Tab - SH Effluent Quality'!$C$37:$C$2000,0)=$B19)*('Data Tab - SH Effluent Quality'!R$37:R$2000&lt;&gt;""),0),0)),"")</f>
        <v/>
      </c>
    </row>
    <row r="20" spans="2:7" x14ac:dyDescent="0.2">
      <c r="B20" s="226">
        <f t="array" ref="B20">IFERROR(INDEX('SH Intermediate'!$C$8:$C$103,MATCH(0,COUNTIF($B$12:B19,'SH Intermediate'!$C$8:$C$103&amp;""),0)),"")</f>
        <v>45133.333333333328</v>
      </c>
      <c r="C20" s="26">
        <f>IFERROR(INDEX('Data Tab - SH EPA P3'!AB$37:AB$402,MATCH(1,INDEX(('Data Tab - SH EPA P3'!$C$37:$C$402=$B20)*('Data Tab - SH EPA P3'!AB$37:AB$402&lt;&gt;""),0),0)),"")</f>
        <v>8</v>
      </c>
      <c r="D20" s="26">
        <f>IFERROR(INDEX('Data Tab - SH EPA P3'!AD$37:AD$402,MATCH(1,INDEX(('Data Tab - SH EPA P3'!$C$37:$C$402=$B20)*('Data Tab - SH EPA P3'!AD$37:AD$402&lt;&gt;""),0),0)),"")</f>
        <v>16</v>
      </c>
      <c r="E20" s="26" t="str">
        <f>IFERROR(INDEX('Data Tab - SH EPA P3'!AC$37:AC$402,MATCH(1,INDEX(('Data Tab - SH EPA P3'!$C$37:$C$402=$B20)*('Data Tab - SH EPA P3'!AC$37:AC$402&lt;&gt;""),0),0)),"")</f>
        <v>&lt;2</v>
      </c>
      <c r="F20" s="78" t="str">
        <f>IFERROR(INDEX('Data Tab - SH EPA P3'!AA$37:AA$402,MATCH(1,INDEX(('Data Tab - SH EPA P3'!$C$37:$C$402=$B20)*('Data Tab - SH EPA P3'!AA$37:AA$402&lt;&gt;""),0),0)),"")</f>
        <v>&gt;40000</v>
      </c>
      <c r="G20" s="263" t="str">
        <f t="array" ref="G20">IFERROR(INDEX('Data Tab - SH Effluent Quality'!R$37:R$2000,MATCH(1,INDEX((TRUNC('Data Tab - SH Effluent Quality'!$C$37:$C$2000,0)=$B20)*('Data Tab - SH Effluent Quality'!R$37:R$2000&lt;&gt;""),0),0)),"")</f>
        <v/>
      </c>
    </row>
    <row r="21" spans="2:7" x14ac:dyDescent="0.2">
      <c r="B21" s="226">
        <f t="array" ref="B21">IFERROR(INDEX('SH Intermediate'!$C$8:$C$103,MATCH(0,COUNTIF($B$12:B20,'SH Intermediate'!$C$8:$C$103&amp;""),0)),"")</f>
        <v>45161.413194444445</v>
      </c>
      <c r="C21" s="26">
        <f>IFERROR(INDEX('Data Tab - SH EPA P3'!AB$37:AB$402,MATCH(1,INDEX(('Data Tab - SH EPA P3'!$C$37:$C$402=$B21)*('Data Tab - SH EPA P3'!AB$37:AB$402&lt;&gt;""),0),0)),"")</f>
        <v>9</v>
      </c>
      <c r="D21" s="26">
        <f>IFERROR(INDEX('Data Tab - SH EPA P3'!AD$37:AD$402,MATCH(1,INDEX(('Data Tab - SH EPA P3'!$C$37:$C$402=$B21)*('Data Tab - SH EPA P3'!AD$37:AD$402&lt;&gt;""),0),0)),"")</f>
        <v>36</v>
      </c>
      <c r="E21" s="26" t="str">
        <f>IFERROR(INDEX('Data Tab - SH EPA P3'!AC$37:AC$402,MATCH(1,INDEX(('Data Tab - SH EPA P3'!$C$37:$C$402=$B21)*('Data Tab - SH EPA P3'!AC$37:AC$402&lt;&gt;""),0),0)),"")</f>
        <v>&lt;2</v>
      </c>
      <c r="F21" s="78" t="str">
        <f>IFERROR(INDEX('Data Tab - SH EPA P3'!AA$37:AA$402,MATCH(1,INDEX(('Data Tab - SH EPA P3'!$C$37:$C$402=$B21)*('Data Tab - SH EPA P3'!AA$37:AA$402&lt;&gt;""),0),0)),"")</f>
        <v>&gt;50000</v>
      </c>
      <c r="G21" s="263" t="str">
        <f t="array" ref="G21">IFERROR(INDEX('Data Tab - SH Effluent Quality'!R$37:R$2000,MATCH(1,INDEX((TRUNC('Data Tab - SH Effluent Quality'!$C$37:$C$2000,0)=$B21)*('Data Tab - SH Effluent Quality'!R$37:R$2000&lt;&gt;""),0),0)),"")</f>
        <v/>
      </c>
    </row>
    <row r="22" spans="2:7" x14ac:dyDescent="0.2">
      <c r="B22" s="226">
        <f t="array" ref="B22">IFERROR(INDEX('SH Intermediate'!$C$8:$C$103,MATCH(0,COUNTIF($B$12:B21,'SH Intermediate'!$C$8:$C$103&amp;""),0)),"")</f>
        <v>45189.413194444445</v>
      </c>
      <c r="C22" s="26">
        <f>IFERROR(INDEX('Data Tab - SH EPA P3'!AB$37:AB$402,MATCH(1,INDEX(('Data Tab - SH EPA P3'!$C$37:$C$402=$B22)*('Data Tab - SH EPA P3'!AB$37:AB$402&lt;&gt;""),0),0)),"")</f>
        <v>10</v>
      </c>
      <c r="D22" s="26">
        <f>IFERROR(INDEX('Data Tab - SH EPA P3'!AD$37:AD$402,MATCH(1,INDEX(('Data Tab - SH EPA P3'!$C$37:$C$402=$B22)*('Data Tab - SH EPA P3'!AD$37:AD$402&lt;&gt;""),0),0)),"")</f>
        <v>24</v>
      </c>
      <c r="E22" s="26" t="str">
        <f>IFERROR(INDEX('Data Tab - SH EPA P3'!AC$37:AC$402,MATCH(1,INDEX(('Data Tab - SH EPA P3'!$C$37:$C$402=$B22)*('Data Tab - SH EPA P3'!AC$37:AC$402&lt;&gt;""),0),0)),"")</f>
        <v>&lt;2</v>
      </c>
      <c r="F22" s="78">
        <f>IFERROR(INDEX('Data Tab - SH EPA P3'!AA$37:AA$402,MATCH(1,INDEX(('Data Tab - SH EPA P3'!$C$37:$C$402=$B22)*('Data Tab - SH EPA P3'!AA$37:AA$402&lt;&gt;""),0),0)),"")</f>
        <v>13000</v>
      </c>
      <c r="G22" s="263" t="str">
        <f t="array" ref="G22">IFERROR(INDEX('Data Tab - SH Effluent Quality'!R$37:R$2000,MATCH(1,INDEX((TRUNC('Data Tab - SH Effluent Quality'!$C$37:$C$2000,0)=$B22)*('Data Tab - SH Effluent Quality'!R$37:R$2000&lt;&gt;""),0),0)),"")</f>
        <v/>
      </c>
    </row>
    <row r="23" spans="2:7" x14ac:dyDescent="0.2">
      <c r="B23" s="226">
        <f t="array" ref="B23">IFERROR(INDEX('SH Intermediate'!$C$8:$C$103,MATCH(0,COUNTIF($B$12:B22,'SH Intermediate'!$C$8:$C$103&amp;""),0)),"")</f>
        <v>45217.454861111109</v>
      </c>
      <c r="C23" s="26">
        <f>IFERROR(INDEX('Data Tab - SH EPA P3'!AB$37:AB$402,MATCH(1,INDEX(('Data Tab - SH EPA P3'!$C$37:$C$402=$B23)*('Data Tab - SH EPA P3'!AB$37:AB$402&lt;&gt;""),0),0)),"")</f>
        <v>7</v>
      </c>
      <c r="D23" s="26">
        <f>IFERROR(INDEX('Data Tab - SH EPA P3'!AD$37:AD$402,MATCH(1,INDEX(('Data Tab - SH EPA P3'!$C$37:$C$402=$B23)*('Data Tab - SH EPA P3'!AD$37:AD$402&lt;&gt;""),0),0)),"")</f>
        <v>32</v>
      </c>
      <c r="E23" s="26" t="str">
        <f>IFERROR(INDEX('Data Tab - SH EPA P3'!AC$37:AC$402,MATCH(1,INDEX(('Data Tab - SH EPA P3'!$C$37:$C$402=$B23)*('Data Tab - SH EPA P3'!AC$37:AC$402&lt;&gt;""),0),0)),"")</f>
        <v>&lt;2</v>
      </c>
      <c r="F23" s="78">
        <f>IFERROR(INDEX('Data Tab - SH EPA P3'!AA$37:AA$402,MATCH(1,INDEX(('Data Tab - SH EPA P3'!$C$37:$C$402=$B23)*('Data Tab - SH EPA P3'!AA$37:AA$402&lt;&gt;""),0),0)),"")</f>
        <v>16200</v>
      </c>
      <c r="G23" s="263" t="str">
        <f t="array" ref="G23">IFERROR(INDEX('Data Tab - SH Effluent Quality'!R$37:R$2000,MATCH(1,INDEX((TRUNC('Data Tab - SH Effluent Quality'!$C$37:$C$2000,0)=$B23)*('Data Tab - SH Effluent Quality'!R$37:R$2000&lt;&gt;""),0),0)),"")</f>
        <v/>
      </c>
    </row>
    <row r="24" spans="2:7" x14ac:dyDescent="0.2">
      <c r="B24" s="226">
        <f t="array" ref="B24">IFERROR(INDEX('SH Intermediate'!$C$8:$C$103,MATCH(0,COUNTIF($B$12:B23,'SH Intermediate'!$C$8:$C$103&amp;""),0)),"")</f>
        <v>45245</v>
      </c>
      <c r="C24" s="26">
        <f>IFERROR(INDEX('Data Tab - SH EPA P3'!AB$37:AB$402,MATCH(1,INDEX(('Data Tab - SH EPA P3'!$C$37:$C$402=$B24)*('Data Tab - SH EPA P3'!AB$37:AB$402&lt;&gt;""),0),0)),"")</f>
        <v>3</v>
      </c>
      <c r="D24" s="26">
        <f>IFERROR(INDEX('Data Tab - SH EPA P3'!AD$37:AD$402,MATCH(1,INDEX(('Data Tab - SH EPA P3'!$C$37:$C$402=$B24)*('Data Tab - SH EPA P3'!AD$37:AD$402&lt;&gt;""),0),0)),"")</f>
        <v>12</v>
      </c>
      <c r="E24" s="26" t="str">
        <f>IFERROR(INDEX('Data Tab - SH EPA P3'!AC$37:AC$402,MATCH(1,INDEX(('Data Tab - SH EPA P3'!$C$37:$C$402=$B24)*('Data Tab - SH EPA P3'!AC$37:AC$402&lt;&gt;""),0),0)),"")</f>
        <v>&lt;2</v>
      </c>
      <c r="F24" s="78">
        <f>IFERROR(INDEX('Data Tab - SH EPA P3'!AA$37:AA$402,MATCH(1,INDEX(('Data Tab - SH EPA P3'!$C$37:$C$402=$B24)*('Data Tab - SH EPA P3'!AA$37:AA$402&lt;&gt;""),0),0)),"")</f>
        <v>12000</v>
      </c>
      <c r="G24" s="263" t="str">
        <f t="array" ref="G24">IFERROR(INDEX('Data Tab - SH Effluent Quality'!R$37:R$2000,MATCH(1,INDEX((TRUNC('Data Tab - SH Effluent Quality'!$C$37:$C$2000,0)=$B24)*('Data Tab - SH Effluent Quality'!R$37:R$2000&lt;&gt;""),0),0)),"")</f>
        <v/>
      </c>
    </row>
    <row r="25" spans="2:7" x14ac:dyDescent="0.2">
      <c r="B25" s="226">
        <f t="array" ref="B25">IFERROR(INDEX('SH Intermediate'!$C$8:$C$103,MATCH(0,COUNTIF($B$12:B24,'SH Intermediate'!$C$8:$C$103&amp;""),0)),"")</f>
        <v>45273</v>
      </c>
      <c r="C25" s="26">
        <f>IFERROR(INDEX('Data Tab - SH EPA P3'!AB$37:AB$402,MATCH(1,INDEX(('Data Tab - SH EPA P3'!$C$37:$C$402=$B25)*('Data Tab - SH EPA P3'!AB$37:AB$402&lt;&gt;""),0),0)),"")</f>
        <v>11</v>
      </c>
      <c r="D25" s="26">
        <f>IFERROR(INDEX('Data Tab - SH EPA P3'!AD$37:AD$402,MATCH(1,INDEX(('Data Tab - SH EPA P3'!$C$37:$C$402=$B25)*('Data Tab - SH EPA P3'!AD$37:AD$402&lt;&gt;""),0),0)),"")</f>
        <v>30</v>
      </c>
      <c r="E25" s="26" t="str">
        <f>IFERROR(INDEX('Data Tab - SH EPA P3'!AC$37:AC$402,MATCH(1,INDEX(('Data Tab - SH EPA P3'!$C$37:$C$402=$B25)*('Data Tab - SH EPA P3'!AC$37:AC$402&lt;&gt;""),0),0)),"")</f>
        <v>&lt;2</v>
      </c>
      <c r="F25" s="78">
        <f>IFERROR(INDEX('Data Tab - SH EPA P3'!AA$37:AA$402,MATCH(1,INDEX(('Data Tab - SH EPA P3'!$C$37:$C$402=$B25)*('Data Tab - SH EPA P3'!AA$37:AA$402&lt;&gt;""),0),0)),"")</f>
        <v>15600</v>
      </c>
      <c r="G25" s="263" t="str">
        <f t="array" ref="G25">IFERROR(INDEX('Data Tab - SH Effluent Quality'!R$37:R$2000,MATCH(1,INDEX((TRUNC('Data Tab - SH Effluent Quality'!$C$37:$C$2000,0)=$B25)*('Data Tab - SH Effluent Quality'!R$37:R$2000&lt;&gt;""),0),0)),"")</f>
        <v/>
      </c>
    </row>
    <row r="26" spans="2:7" x14ac:dyDescent="0.2">
      <c r="B26" s="226" t="str">
        <f t="array" ref="B26">IFERROR(INDEX('SH Intermediate'!$C$8:$C$103,MATCH(0,COUNTIF($B$12:B25,'SH Intermediate'!$C$8:$C$103&amp;""),0)),"")</f>
        <v/>
      </c>
      <c r="C26" s="26" t="str">
        <f>IFERROR(INDEX('Data Tab - SH EPA P3'!AB$37:AB$402,MATCH(1,INDEX(('Data Tab - SH EPA P3'!$C$37:$C$402=$B26)*('Data Tab - SH EPA P3'!AB$37:AB$402&lt;&gt;""),0),0)),"")</f>
        <v/>
      </c>
      <c r="D26" s="26" t="str">
        <f>IFERROR(INDEX('Data Tab - SH EPA P3'!AD$37:AD$402,MATCH(1,INDEX(('Data Tab - SH EPA P3'!$C$37:$C$402=$B26)*('Data Tab - SH EPA P3'!AD$37:AD$402&lt;&gt;""),0),0)),"")</f>
        <v/>
      </c>
      <c r="E26" s="26" t="str">
        <f>IFERROR(INDEX('Data Tab - SH EPA P3'!AC$37:AC$402,MATCH(1,INDEX(('Data Tab - SH EPA P3'!$C$37:$C$402=$B26)*('Data Tab - SH EPA P3'!AC$37:AC$402&lt;&gt;""),0),0)),"")</f>
        <v/>
      </c>
      <c r="F26" s="78" t="str">
        <f>IFERROR(INDEX('Data Tab - SH EPA P3'!AA$37:AA$402,MATCH(1,INDEX(('Data Tab - SH EPA P3'!$C$37:$C$402=$B26)*('Data Tab - SH EPA P3'!AA$37:AA$402&lt;&gt;""),0),0)),"")</f>
        <v/>
      </c>
      <c r="G26" s="263" t="str">
        <f t="array" ref="G26">IFERROR(INDEX('Data Tab - SH Effluent Quality'!R$37:R$2000,MATCH(1,INDEX((TRUNC('Data Tab - SH Effluent Quality'!$C$37:$C$2000,0)=$B26)*('Data Tab - SH Effluent Quality'!R$37:R$2000&lt;&gt;""),0),0)),"")</f>
        <v/>
      </c>
    </row>
    <row r="27" spans="2:7" x14ac:dyDescent="0.2">
      <c r="B27" s="226" t="str">
        <f t="array" ref="B27">IFERROR(INDEX('SH Intermediate'!$C$8:$C$103,MATCH(0,COUNTIF($B$12:B26,'SH Intermediate'!$C$8:$C$103&amp;""),0)),"")</f>
        <v/>
      </c>
      <c r="C27" s="26" t="str">
        <f>IFERROR(INDEX('Data Tab - SH EPA P3'!AB$37:AB$402,MATCH(1,INDEX(('Data Tab - SH EPA P3'!$C$37:$C$402=$B27)*('Data Tab - SH EPA P3'!AB$37:AB$402&lt;&gt;""),0),0)),"")</f>
        <v/>
      </c>
      <c r="D27" s="26" t="str">
        <f>IFERROR(INDEX('Data Tab - SH EPA P3'!AD$37:AD$402,MATCH(1,INDEX(('Data Tab - SH EPA P3'!$C$37:$C$402=$B27)*('Data Tab - SH EPA P3'!AD$37:AD$402&lt;&gt;""),0),0)),"")</f>
        <v/>
      </c>
      <c r="E27" s="26" t="str">
        <f>IFERROR(INDEX('Data Tab - SH EPA P3'!AC$37:AC$402,MATCH(1,INDEX(('Data Tab - SH EPA P3'!$C$37:$C$402=$B27)*('Data Tab - SH EPA P3'!AC$37:AC$402&lt;&gt;""),0),0)),"")</f>
        <v/>
      </c>
      <c r="F27" s="78" t="str">
        <f>IFERROR(INDEX('Data Tab - SH EPA P3'!AA$37:AA$402,MATCH(1,INDEX(('Data Tab - SH EPA P3'!$C$37:$C$402=$B27)*('Data Tab - SH EPA P3'!AA$37:AA$402&lt;&gt;""),0),0)),"")</f>
        <v/>
      </c>
      <c r="G27" s="263" t="str">
        <f t="array" ref="G27">IFERROR(INDEX('Data Tab - SH Effluent Quality'!R$37:R$2000,MATCH(1,INDEX((TRUNC('Data Tab - SH Effluent Quality'!$C$37:$C$2000,0)=$B27)*('Data Tab - SH Effluent Quality'!R$37:R$2000&lt;&gt;""),0),0)),"")</f>
        <v/>
      </c>
    </row>
    <row r="28" spans="2:7" x14ac:dyDescent="0.2">
      <c r="B28" s="226" t="str">
        <f t="array" ref="B28">IFERROR(INDEX('SH Intermediate'!$C$8:$C$103,MATCH(0,COUNTIF($B$12:B27,'SH Intermediate'!$C$8:$C$103&amp;""),0)),"")</f>
        <v/>
      </c>
      <c r="C28" s="26" t="str">
        <f>IFERROR(INDEX('Data Tab - SH EPA P3'!AB$37:AB$402,MATCH(1,INDEX(('Data Tab - SH EPA P3'!$C$37:$C$402=$B28)*('Data Tab - SH EPA P3'!AB$37:AB$402&lt;&gt;""),0),0)),"")</f>
        <v/>
      </c>
      <c r="D28" s="26" t="str">
        <f>IFERROR(INDEX('Data Tab - SH EPA P3'!AD$37:AD$402,MATCH(1,INDEX(('Data Tab - SH EPA P3'!$C$37:$C$402=$B28)*('Data Tab - SH EPA P3'!AD$37:AD$402&lt;&gt;""),0),0)),"")</f>
        <v/>
      </c>
      <c r="E28" s="26" t="str">
        <f>IFERROR(INDEX('Data Tab - SH EPA P3'!AC$37:AC$402,MATCH(1,INDEX(('Data Tab - SH EPA P3'!$C$37:$C$402=$B28)*('Data Tab - SH EPA P3'!AC$37:AC$402&lt;&gt;""),0),0)),"")</f>
        <v/>
      </c>
      <c r="F28" s="78" t="str">
        <f>IFERROR(INDEX('Data Tab - SH EPA P3'!AA$37:AA$402,MATCH(1,INDEX(('Data Tab - SH EPA P3'!$C$37:$C$402=$B28)*('Data Tab - SH EPA P3'!AA$37:AA$402&lt;&gt;""),0),0)),"")</f>
        <v/>
      </c>
      <c r="G28" s="263" t="str">
        <f t="array" ref="G28">IFERROR(INDEX('Data Tab - SH Effluent Quality'!R$37:R$2000,MATCH(1,INDEX((TRUNC('Data Tab - SH Effluent Quality'!$C$37:$C$2000,0)=$B28)*('Data Tab - SH Effluent Quality'!R$37:R$2000&lt;&gt;""),0),0)),"")</f>
        <v/>
      </c>
    </row>
    <row r="29" spans="2:7" x14ac:dyDescent="0.2">
      <c r="B29" s="226" t="str">
        <f t="array" ref="B29">IFERROR(INDEX('SH Intermediate'!$C$8:$C$103,MATCH(0,COUNTIF($B$12:B28,'SH Intermediate'!$C$8:$C$103&amp;""),0)),"")</f>
        <v/>
      </c>
      <c r="C29" s="26" t="str">
        <f>IFERROR(INDEX('Data Tab - SH EPA P3'!AB$37:AB$402,MATCH(1,INDEX(('Data Tab - SH EPA P3'!$C$37:$C$402=$B29)*('Data Tab - SH EPA P3'!AB$37:AB$402&lt;&gt;""),0),0)),"")</f>
        <v/>
      </c>
      <c r="D29" s="26" t="str">
        <f>IFERROR(INDEX('Data Tab - SH EPA P3'!AD$37:AD$402,MATCH(1,INDEX(('Data Tab - SH EPA P3'!$C$37:$C$402=$B29)*('Data Tab - SH EPA P3'!AD$37:AD$402&lt;&gt;""),0),0)),"")</f>
        <v/>
      </c>
      <c r="E29" s="26" t="str">
        <f>IFERROR(INDEX('Data Tab - SH EPA P3'!AC$37:AC$402,MATCH(1,INDEX(('Data Tab - SH EPA P3'!$C$37:$C$402=$B29)*('Data Tab - SH EPA P3'!AC$37:AC$402&lt;&gt;""),0),0)),"")</f>
        <v/>
      </c>
      <c r="F29" s="78" t="str">
        <f>IFERROR(INDEX('Data Tab - SH EPA P3'!AA$37:AA$402,MATCH(1,INDEX(('Data Tab - SH EPA P3'!$C$37:$C$402=$B29)*('Data Tab - SH EPA P3'!AA$37:AA$402&lt;&gt;""),0),0)),"")</f>
        <v/>
      </c>
      <c r="G29" s="263" t="str">
        <f t="array" ref="G29">IFERROR(INDEX('Data Tab - SH Effluent Quality'!R$37:R$2000,MATCH(1,INDEX((TRUNC('Data Tab - SH Effluent Quality'!$C$37:$C$2000,0)=$B29)*('Data Tab - SH Effluent Quality'!R$37:R$2000&lt;&gt;""),0),0)),"")</f>
        <v/>
      </c>
    </row>
    <row r="30" spans="2:7" x14ac:dyDescent="0.2">
      <c r="B30" s="226" t="str">
        <f t="array" ref="B30">IFERROR(INDEX('SH Intermediate'!$C$8:$C$103,MATCH(0,COUNTIF($B$12:B29,'SH Intermediate'!$C$8:$C$103&amp;""),0)),"")</f>
        <v/>
      </c>
      <c r="C30" s="26" t="str">
        <f>IFERROR(INDEX('Data Tab - SH EPA P3'!AB$37:AB$402,MATCH(1,INDEX(('Data Tab - SH EPA P3'!$C$37:$C$402=$B30)*('Data Tab - SH EPA P3'!AB$37:AB$402&lt;&gt;""),0),0)),"")</f>
        <v/>
      </c>
      <c r="D30" s="26" t="str">
        <f>IFERROR(INDEX('Data Tab - SH EPA P3'!AD$37:AD$402,MATCH(1,INDEX(('Data Tab - SH EPA P3'!$C$37:$C$402=$B30)*('Data Tab - SH EPA P3'!AD$37:AD$402&lt;&gt;""),0),0)),"")</f>
        <v/>
      </c>
      <c r="E30" s="26" t="str">
        <f>IFERROR(INDEX('Data Tab - SH EPA P3'!AC$37:AC$402,MATCH(1,INDEX(('Data Tab - SH EPA P3'!$C$37:$C$402=$B30)*('Data Tab - SH EPA P3'!AC$37:AC$402&lt;&gt;""),0),0)),"")</f>
        <v/>
      </c>
      <c r="F30" s="78" t="str">
        <f>IFERROR(INDEX('Data Tab - SH EPA P3'!AA$37:AA$402,MATCH(1,INDEX(('Data Tab - SH EPA P3'!$C$37:$C$402=$B30)*('Data Tab - SH EPA P3'!AA$37:AA$402&lt;&gt;""),0),0)),"")</f>
        <v/>
      </c>
      <c r="G30" s="263" t="str">
        <f t="array" ref="G30">IFERROR(INDEX('Data Tab - SH Effluent Quality'!R$37:R$2000,MATCH(1,INDEX((TRUNC('Data Tab - SH Effluent Quality'!$C$37:$C$2000,0)=$B30)*('Data Tab - SH Effluent Quality'!R$37:R$2000&lt;&gt;""),0),0)),"")</f>
        <v/>
      </c>
    </row>
    <row r="31" spans="2:7" x14ac:dyDescent="0.2">
      <c r="B31" s="226" t="str">
        <f t="array" ref="B31">IFERROR(INDEX('SH Intermediate'!$C$8:$C$103,MATCH(0,COUNTIF($B$12:B30,'SH Intermediate'!$C$8:$C$103&amp;""),0)),"")</f>
        <v/>
      </c>
      <c r="C31" s="26" t="str">
        <f>IFERROR(INDEX('Data Tab - SH EPA P3'!AB$37:AB$402,MATCH(1,INDEX(('Data Tab - SH EPA P3'!$C$37:$C$402=$B31)*('Data Tab - SH EPA P3'!AB$37:AB$402&lt;&gt;""),0),0)),"")</f>
        <v/>
      </c>
      <c r="D31" s="26" t="str">
        <f>IFERROR(INDEX('Data Tab - SH EPA P3'!AD$37:AD$402,MATCH(1,INDEX(('Data Tab - SH EPA P3'!$C$37:$C$402=$B31)*('Data Tab - SH EPA P3'!AD$37:AD$402&lt;&gt;""),0),0)),"")</f>
        <v/>
      </c>
      <c r="E31" s="26" t="str">
        <f>IFERROR(INDEX('Data Tab - SH EPA P3'!AC$37:AC$402,MATCH(1,INDEX(('Data Tab - SH EPA P3'!$C$37:$C$402=$B31)*('Data Tab - SH EPA P3'!AC$37:AC$402&lt;&gt;""),0),0)),"")</f>
        <v/>
      </c>
      <c r="F31" s="78" t="str">
        <f>IFERROR(INDEX('Data Tab - SH EPA P3'!AA$37:AA$402,MATCH(1,INDEX(('Data Tab - SH EPA P3'!$C$37:$C$402=$B31)*('Data Tab - SH EPA P3'!AA$37:AA$402&lt;&gt;""),0),0)),"")</f>
        <v/>
      </c>
      <c r="G31" s="263" t="str">
        <f t="array" ref="G31">IFERROR(INDEX('Data Tab - SH Effluent Quality'!R$37:R$2000,MATCH(1,INDEX((TRUNC('Data Tab - SH Effluent Quality'!$C$37:$C$2000,0)=$B31)*('Data Tab - SH Effluent Quality'!R$37:R$2000&lt;&gt;""),0),0)),"")</f>
        <v/>
      </c>
    </row>
    <row r="32" spans="2:7" x14ac:dyDescent="0.2">
      <c r="B32" s="226" t="str">
        <f t="array" ref="B32">IFERROR(INDEX('SH Intermediate'!$C$8:$C$103,MATCH(0,COUNTIF($B$12:B31,'SH Intermediate'!$C$8:$C$103&amp;""),0)),"")</f>
        <v/>
      </c>
      <c r="C32" s="26" t="str">
        <f>IFERROR(INDEX('Data Tab - SH EPA P3'!AB$37:AB$402,MATCH(1,INDEX(('Data Tab - SH EPA P3'!$C$37:$C$402=$B32)*('Data Tab - SH EPA P3'!AB$37:AB$402&lt;&gt;""),0),0)),"")</f>
        <v/>
      </c>
      <c r="D32" s="26" t="str">
        <f>IFERROR(INDEX('Data Tab - SH EPA P3'!AD$37:AD$402,MATCH(1,INDEX(('Data Tab - SH EPA P3'!$C$37:$C$402=$B32)*('Data Tab - SH EPA P3'!AD$37:AD$402&lt;&gt;""),0),0)),"")</f>
        <v/>
      </c>
      <c r="E32" s="26" t="str">
        <f>IFERROR(INDEX('Data Tab - SH EPA P3'!AC$37:AC$402,MATCH(1,INDEX(('Data Tab - SH EPA P3'!$C$37:$C$402=$B32)*('Data Tab - SH EPA P3'!AC$37:AC$402&lt;&gt;""),0),0)),"")</f>
        <v/>
      </c>
      <c r="F32" s="78" t="str">
        <f>IFERROR(INDEX('Data Tab - SH EPA P3'!AA$37:AA$402,MATCH(1,INDEX(('Data Tab - SH EPA P3'!$C$37:$C$402=$B32)*('Data Tab - SH EPA P3'!AA$37:AA$402&lt;&gt;""),0),0)),"")</f>
        <v/>
      </c>
      <c r="G32" s="263" t="str">
        <f t="array" ref="G32">IFERROR(INDEX('Data Tab - SH Effluent Quality'!R$37:R$2000,MATCH(1,INDEX((TRUNC('Data Tab - SH Effluent Quality'!$C$37:$C$2000,0)=$B32)*('Data Tab - SH Effluent Quality'!R$37:R$2000&lt;&gt;""),0),0)),"")</f>
        <v/>
      </c>
    </row>
    <row r="33" spans="2:7" x14ac:dyDescent="0.2">
      <c r="B33" s="226" t="str">
        <f t="array" ref="B33">IFERROR(INDEX('SH Intermediate'!$C$8:$C$103,MATCH(0,COUNTIF($B$12:B32,'SH Intermediate'!$C$8:$C$103&amp;""),0)),"")</f>
        <v/>
      </c>
      <c r="C33" s="26" t="str">
        <f>IFERROR(INDEX('Data Tab - SH EPA P3'!AB$37:AB$402,MATCH(1,INDEX(('Data Tab - SH EPA P3'!$C$37:$C$402=$B33)*('Data Tab - SH EPA P3'!AB$37:AB$402&lt;&gt;""),0),0)),"")</f>
        <v/>
      </c>
      <c r="D33" s="26" t="str">
        <f>IFERROR(INDEX('Data Tab - SH EPA P3'!AD$37:AD$402,MATCH(1,INDEX(('Data Tab - SH EPA P3'!$C$37:$C$402=$B33)*('Data Tab - SH EPA P3'!AD$37:AD$402&lt;&gt;""),0),0)),"")</f>
        <v/>
      </c>
      <c r="E33" s="26" t="str">
        <f>IFERROR(INDEX('Data Tab - SH EPA P3'!AC$37:AC$402,MATCH(1,INDEX(('Data Tab - SH EPA P3'!$C$37:$C$402=$B33)*('Data Tab - SH EPA P3'!AC$37:AC$402&lt;&gt;""),0),0)),"")</f>
        <v/>
      </c>
      <c r="F33" s="78" t="str">
        <f>IFERROR(INDEX('Data Tab - SH EPA P3'!AA$37:AA$402,MATCH(1,INDEX(('Data Tab - SH EPA P3'!$C$37:$C$402=$B33)*('Data Tab - SH EPA P3'!AA$37:AA$402&lt;&gt;""),0),0)),"")</f>
        <v/>
      </c>
      <c r="G33" s="263" t="str">
        <f t="array" ref="G33">IFERROR(INDEX('Data Tab - SH Effluent Quality'!R$37:R$2000,MATCH(1,INDEX((TRUNC('Data Tab - SH Effluent Quality'!$C$37:$C$2000,0)=$B33)*('Data Tab - SH Effluent Quality'!R$37:R$2000&lt;&gt;""),0),0)),"")</f>
        <v/>
      </c>
    </row>
    <row r="34" spans="2:7" x14ac:dyDescent="0.2">
      <c r="B34" s="226" t="str">
        <f t="array" ref="B34">IFERROR(INDEX('SH Intermediate'!$C$8:$C$103,MATCH(0,COUNTIF($B$12:B33,'SH Intermediate'!$C$8:$C$103&amp;""),0)),"")</f>
        <v/>
      </c>
      <c r="C34" s="26" t="str">
        <f>IFERROR(INDEX('Data Tab - SH EPA P3'!AB$37:AB$402,MATCH(1,INDEX(('Data Tab - SH EPA P3'!$C$37:$C$402=$B34)*('Data Tab - SH EPA P3'!AB$37:AB$402&lt;&gt;""),0),0)),"")</f>
        <v/>
      </c>
      <c r="D34" s="26" t="str">
        <f>IFERROR(INDEX('Data Tab - SH EPA P3'!AD$37:AD$402,MATCH(1,INDEX(('Data Tab - SH EPA P3'!$C$37:$C$402=$B34)*('Data Tab - SH EPA P3'!AD$37:AD$402&lt;&gt;""),0),0)),"")</f>
        <v/>
      </c>
      <c r="E34" s="26" t="str">
        <f>IFERROR(INDEX('Data Tab - SH EPA P3'!AC$37:AC$402,MATCH(1,INDEX(('Data Tab - SH EPA P3'!$C$37:$C$402=$B34)*('Data Tab - SH EPA P3'!AC$37:AC$402&lt;&gt;""),0),0)),"")</f>
        <v/>
      </c>
      <c r="F34" s="78" t="str">
        <f>IFERROR(INDEX('Data Tab - SH EPA P3'!AA$37:AA$402,MATCH(1,INDEX(('Data Tab - SH EPA P3'!$C$37:$C$402=$B34)*('Data Tab - SH EPA P3'!AA$37:AA$402&lt;&gt;""),0),0)),"")</f>
        <v/>
      </c>
      <c r="G34" s="263" t="str">
        <f t="array" ref="G34">IFERROR(INDEX('Data Tab - SH Effluent Quality'!R$37:R$2000,MATCH(1,INDEX((TRUNC('Data Tab - SH Effluent Quality'!$C$37:$C$2000,0)=$B34)*('Data Tab - SH Effluent Quality'!R$37:R$2000&lt;&gt;""),0),0)),"")</f>
        <v/>
      </c>
    </row>
    <row r="35" spans="2:7" x14ac:dyDescent="0.2">
      <c r="B35" s="226" t="str">
        <f t="array" ref="B35">IFERROR(INDEX('SH Intermediate'!$C$8:$C$103,MATCH(0,COUNTIF($B$12:B34,'SH Intermediate'!$C$8:$C$103&amp;""),0)),"")</f>
        <v/>
      </c>
      <c r="C35" s="26" t="str">
        <f>IFERROR(INDEX('Data Tab - SH EPA P3'!AB$37:AB$402,MATCH(1,INDEX(('Data Tab - SH EPA P3'!$C$37:$C$402=$B35)*('Data Tab - SH EPA P3'!AB$37:AB$402&lt;&gt;""),0),0)),"")</f>
        <v/>
      </c>
      <c r="D35" s="26" t="str">
        <f>IFERROR(INDEX('Data Tab - SH EPA P3'!AD$37:AD$402,MATCH(1,INDEX(('Data Tab - SH EPA P3'!$C$37:$C$402=$B35)*('Data Tab - SH EPA P3'!AD$37:AD$402&lt;&gt;""),0),0)),"")</f>
        <v/>
      </c>
      <c r="E35" s="26" t="str">
        <f>IFERROR(INDEX('Data Tab - SH EPA P3'!AC$37:AC$402,MATCH(1,INDEX(('Data Tab - SH EPA P3'!$C$37:$C$402=$B35)*('Data Tab - SH EPA P3'!AC$37:AC$402&lt;&gt;""),0),0)),"")</f>
        <v/>
      </c>
      <c r="F35" s="78" t="str">
        <f>IFERROR(INDEX('Data Tab - SH EPA P3'!AA$37:AA$402,MATCH(1,INDEX(('Data Tab - SH EPA P3'!$C$37:$C$402=$B35)*('Data Tab - SH EPA P3'!AA$37:AA$402&lt;&gt;""),0),0)),"")</f>
        <v/>
      </c>
      <c r="G35" s="263" t="str">
        <f t="array" ref="G35">IFERROR(INDEX('Data Tab - SH Effluent Quality'!R$37:R$2000,MATCH(1,INDEX((TRUNC('Data Tab - SH Effluent Quality'!$C$37:$C$2000,0)=$B35)*('Data Tab - SH Effluent Quality'!R$37:R$2000&lt;&gt;""),0),0)),"")</f>
        <v/>
      </c>
    </row>
    <row r="36" spans="2:7" x14ac:dyDescent="0.2">
      <c r="B36" s="226" t="str">
        <f t="array" ref="B36">IFERROR(INDEX('SH Intermediate'!$C$8:$C$103,MATCH(0,COUNTIF($B$12:B35,'SH Intermediate'!$C$8:$C$103&amp;""),0)),"")</f>
        <v/>
      </c>
      <c r="C36" s="26" t="str">
        <f>IFERROR(INDEX('Data Tab - SH EPA P3'!AB$37:AB$402,MATCH(1,INDEX(('Data Tab - SH EPA P3'!$C$37:$C$402=$B36)*('Data Tab - SH EPA P3'!AB$37:AB$402&lt;&gt;""),0),0)),"")</f>
        <v/>
      </c>
      <c r="D36" s="26" t="str">
        <f>IFERROR(INDEX('Data Tab - SH EPA P3'!AD$37:AD$402,MATCH(1,INDEX(('Data Tab - SH EPA P3'!$C$37:$C$402=$B36)*('Data Tab - SH EPA P3'!AD$37:AD$402&lt;&gt;""),0),0)),"")</f>
        <v/>
      </c>
      <c r="E36" s="26" t="str">
        <f>IFERROR(INDEX('Data Tab - SH EPA P3'!AC$37:AC$402,MATCH(1,INDEX(('Data Tab - SH EPA P3'!$C$37:$C$402=$B36)*('Data Tab - SH EPA P3'!AC$37:AC$402&lt;&gt;""),0),0)),"")</f>
        <v/>
      </c>
      <c r="F36" s="78" t="str">
        <f>IFERROR(INDEX('Data Tab - SH EPA P3'!AA$37:AA$402,MATCH(1,INDEX(('Data Tab - SH EPA P3'!$C$37:$C$402=$B36)*('Data Tab - SH EPA P3'!AA$37:AA$402&lt;&gt;""),0),0)),"")</f>
        <v/>
      </c>
      <c r="G36" s="263" t="str">
        <f t="array" ref="G36">IFERROR(INDEX('Data Tab - SH Effluent Quality'!R$37:R$2000,MATCH(1,INDEX((TRUNC('Data Tab - SH Effluent Quality'!$C$37:$C$2000,0)=$B36)*('Data Tab - SH Effluent Quality'!R$37:R$2000&lt;&gt;""),0),0)),"")</f>
        <v/>
      </c>
    </row>
    <row r="37" spans="2:7" x14ac:dyDescent="0.2">
      <c r="B37" s="226" t="str">
        <f t="array" ref="B37">IFERROR(INDEX('SH Intermediate'!$C$8:$C$103,MATCH(0,COUNTIF($B$12:B36,'SH Intermediate'!$C$8:$C$103&amp;""),0)),"")</f>
        <v/>
      </c>
      <c r="C37" s="26" t="str">
        <f>IFERROR(INDEX('Data Tab - SH EPA P3'!AB$37:AB$402,MATCH(1,INDEX(('Data Tab - SH EPA P3'!$C$37:$C$402=$B37)*('Data Tab - SH EPA P3'!AB$37:AB$402&lt;&gt;""),0),0)),"")</f>
        <v/>
      </c>
      <c r="D37" s="26" t="str">
        <f>IFERROR(INDEX('Data Tab - SH EPA P3'!AD$37:AD$402,MATCH(1,INDEX(('Data Tab - SH EPA P3'!$C$37:$C$402=$B37)*('Data Tab - SH EPA P3'!AD$37:AD$402&lt;&gt;""),0),0)),"")</f>
        <v/>
      </c>
      <c r="E37" s="26" t="str">
        <f>IFERROR(INDEX('Data Tab - SH EPA P3'!AC$37:AC$402,MATCH(1,INDEX(('Data Tab - SH EPA P3'!$C$37:$C$402=$B37)*('Data Tab - SH EPA P3'!AC$37:AC$402&lt;&gt;""),0),0)),"")</f>
        <v/>
      </c>
      <c r="F37" s="78" t="str">
        <f>IFERROR(INDEX('Data Tab - SH EPA P3'!AA$37:AA$402,MATCH(1,INDEX(('Data Tab - SH EPA P3'!$C$37:$C$402=$B37)*('Data Tab - SH EPA P3'!AA$37:AA$402&lt;&gt;""),0),0)),"")</f>
        <v/>
      </c>
      <c r="G37" s="263" t="str">
        <f t="array" ref="G37">IFERROR(INDEX('Data Tab - SH Effluent Quality'!R$37:R$2000,MATCH(1,INDEX((TRUNC('Data Tab - SH Effluent Quality'!$C$37:$C$2000,0)=$B37)*('Data Tab - SH Effluent Quality'!R$37:R$2000&lt;&gt;""),0),0)),"")</f>
        <v/>
      </c>
    </row>
    <row r="38" spans="2:7" x14ac:dyDescent="0.2">
      <c r="B38" s="226" t="str">
        <f t="array" ref="B38">IFERROR(INDEX('SH Intermediate'!$C$8:$C$103,MATCH(0,COUNTIF($B$12:B37,'SH Intermediate'!$C$8:$C$103&amp;""),0)),"")</f>
        <v/>
      </c>
      <c r="C38" s="26" t="str">
        <f>IFERROR(INDEX('Data Tab - SH EPA P3'!AB$37:AB$402,MATCH(1,INDEX(('Data Tab - SH EPA P3'!$C$37:$C$402=$B38)*('Data Tab - SH EPA P3'!AB$37:AB$402&lt;&gt;""),0),0)),"")</f>
        <v/>
      </c>
      <c r="D38" s="26" t="str">
        <f>IFERROR(INDEX('Data Tab - SH EPA P3'!AD$37:AD$402,MATCH(1,INDEX(('Data Tab - SH EPA P3'!$C$37:$C$402=$B38)*('Data Tab - SH EPA P3'!AD$37:AD$402&lt;&gt;""),0),0)),"")</f>
        <v/>
      </c>
      <c r="E38" s="26" t="str">
        <f>IFERROR(INDEX('Data Tab - SH EPA P3'!AC$37:AC$402,MATCH(1,INDEX(('Data Tab - SH EPA P3'!$C$37:$C$402=$B38)*('Data Tab - SH EPA P3'!AC$37:AC$402&lt;&gt;""),0),0)),"")</f>
        <v/>
      </c>
      <c r="F38" s="78" t="str">
        <f>IFERROR(INDEX('Data Tab - SH EPA P3'!AA$37:AA$402,MATCH(1,INDEX(('Data Tab - SH EPA P3'!$C$37:$C$402=$B38)*('Data Tab - SH EPA P3'!AA$37:AA$402&lt;&gt;""),0),0)),"")</f>
        <v/>
      </c>
      <c r="G38" s="263" t="str">
        <f t="array" ref="G38">IFERROR(INDEX('Data Tab - SH Effluent Quality'!R$37:R$2000,MATCH(1,INDEX((TRUNC('Data Tab - SH Effluent Quality'!$C$37:$C$2000,0)=$B38)*('Data Tab - SH Effluent Quality'!R$37:R$2000&lt;&gt;""),0),0)),"")</f>
        <v/>
      </c>
    </row>
    <row r="39" spans="2:7" x14ac:dyDescent="0.2">
      <c r="B39" s="226" t="str">
        <f t="array" ref="B39">IFERROR(INDEX('SH Intermediate'!$C$8:$C$103,MATCH(0,COUNTIF($B$12:B38,'SH Intermediate'!$C$8:$C$103&amp;""),0)),"")</f>
        <v/>
      </c>
      <c r="C39" s="26" t="str">
        <f>IFERROR(INDEX('Data Tab - SH EPA P3'!AB$37:AB$402,MATCH(1,INDEX(('Data Tab - SH EPA P3'!$C$37:$C$402=$B39)*('Data Tab - SH EPA P3'!AB$37:AB$402&lt;&gt;""),0),0)),"")</f>
        <v/>
      </c>
      <c r="D39" s="26" t="str">
        <f>IFERROR(INDEX('Data Tab - SH EPA P3'!AD$37:AD$402,MATCH(1,INDEX(('Data Tab - SH EPA P3'!$C$37:$C$402=$B39)*('Data Tab - SH EPA P3'!AD$37:AD$402&lt;&gt;""),0),0)),"")</f>
        <v/>
      </c>
      <c r="E39" s="26" t="str">
        <f>IFERROR(INDEX('Data Tab - SH EPA P3'!AC$37:AC$402,MATCH(1,INDEX(('Data Tab - SH EPA P3'!$C$37:$C$402=$B39)*('Data Tab - SH EPA P3'!AC$37:AC$402&lt;&gt;""),0),0)),"")</f>
        <v/>
      </c>
      <c r="F39" s="78" t="str">
        <f>IFERROR(INDEX('Data Tab - SH EPA P3'!AA$37:AA$402,MATCH(1,INDEX(('Data Tab - SH EPA P3'!$C$37:$C$402=$B39)*('Data Tab - SH EPA P3'!AA$37:AA$402&lt;&gt;""),0),0)),"")</f>
        <v/>
      </c>
      <c r="G39" s="263" t="str">
        <f t="array" ref="G39">IFERROR(INDEX('Data Tab - SH Effluent Quality'!R$37:R$2000,MATCH(1,INDEX((TRUNC('Data Tab - SH Effluent Quality'!$C$37:$C$2000,0)=$B39)*('Data Tab - SH Effluent Quality'!R$37:R$2000&lt;&gt;""),0),0)),"")</f>
        <v/>
      </c>
    </row>
    <row r="40" spans="2:7" x14ac:dyDescent="0.2">
      <c r="B40" s="226" t="str">
        <f t="array" ref="B40">IFERROR(INDEX('SH Intermediate'!$C$8:$C$103,MATCH(0,COUNTIF($B$12:B39,'SH Intermediate'!$C$8:$C$103&amp;""),0)),"")</f>
        <v/>
      </c>
      <c r="C40" s="26" t="str">
        <f>IFERROR(INDEX('Data Tab - SH EPA P3'!AB$37:AB$402,MATCH(1,INDEX(('Data Tab - SH EPA P3'!$C$37:$C$402=$B40)*('Data Tab - SH EPA P3'!AB$37:AB$402&lt;&gt;""),0),0)),"")</f>
        <v/>
      </c>
      <c r="D40" s="26" t="str">
        <f>IFERROR(INDEX('Data Tab - SH EPA P3'!AD$37:AD$402,MATCH(1,INDEX(('Data Tab - SH EPA P3'!$C$37:$C$402=$B40)*('Data Tab - SH EPA P3'!AD$37:AD$402&lt;&gt;""),0),0)),"")</f>
        <v/>
      </c>
      <c r="E40" s="26" t="str">
        <f>IFERROR(INDEX('Data Tab - SH EPA P3'!AC$37:AC$402,MATCH(1,INDEX(('Data Tab - SH EPA P3'!$C$37:$C$402=$B40)*('Data Tab - SH EPA P3'!AC$37:AC$402&lt;&gt;""),0),0)),"")</f>
        <v/>
      </c>
      <c r="F40" s="78" t="str">
        <f>IFERROR(INDEX('Data Tab - SH EPA P3'!AA$37:AA$402,MATCH(1,INDEX(('Data Tab - SH EPA P3'!$C$37:$C$402=$B40)*('Data Tab - SH EPA P3'!AA$37:AA$402&lt;&gt;""),0),0)),"")</f>
        <v/>
      </c>
      <c r="G40" s="263" t="str">
        <f t="array" ref="G40">IFERROR(INDEX('Data Tab - SH Effluent Quality'!R$37:R$2000,MATCH(1,INDEX((TRUNC('Data Tab - SH Effluent Quality'!$C$37:$C$2000,0)=$B40)*('Data Tab - SH Effluent Quality'!R$37:R$2000&lt;&gt;""),0),0)),"")</f>
        <v/>
      </c>
    </row>
    <row r="41" spans="2:7" x14ac:dyDescent="0.2">
      <c r="B41" s="226" t="str">
        <f t="array" ref="B41">IFERROR(INDEX('SH Intermediate'!$C$8:$C$103,MATCH(0,COUNTIF($B$12:B40,'SH Intermediate'!$C$8:$C$103&amp;""),0)),"")</f>
        <v/>
      </c>
      <c r="C41" s="26" t="str">
        <f>IFERROR(INDEX('Data Tab - SH EPA P3'!AB$37:AB$402,MATCH(1,INDEX(('Data Tab - SH EPA P3'!$C$37:$C$402=$B41)*('Data Tab - SH EPA P3'!AB$37:AB$402&lt;&gt;""),0),0)),"")</f>
        <v/>
      </c>
      <c r="D41" s="26" t="str">
        <f>IFERROR(INDEX('Data Tab - SH EPA P3'!AD$37:AD$402,MATCH(1,INDEX(('Data Tab - SH EPA P3'!$C$37:$C$402=$B41)*('Data Tab - SH EPA P3'!AD$37:AD$402&lt;&gt;""),0),0)),"")</f>
        <v/>
      </c>
      <c r="E41" s="26" t="str">
        <f>IFERROR(INDEX('Data Tab - SH EPA P3'!AC$37:AC$402,MATCH(1,INDEX(('Data Tab - SH EPA P3'!$C$37:$C$402=$B41)*('Data Tab - SH EPA P3'!AC$37:AC$402&lt;&gt;""),0),0)),"")</f>
        <v/>
      </c>
      <c r="F41" s="78" t="str">
        <f>IFERROR(INDEX('Data Tab - SH EPA P3'!AA$37:AA$402,MATCH(1,INDEX(('Data Tab - SH EPA P3'!$C$37:$C$402=$B41)*('Data Tab - SH EPA P3'!AA$37:AA$402&lt;&gt;""),0),0)),"")</f>
        <v/>
      </c>
      <c r="G41" s="263" t="str">
        <f t="array" ref="G41">IFERROR(INDEX('Data Tab - SH Effluent Quality'!R$37:R$2000,MATCH(1,INDEX((TRUNC('Data Tab - SH Effluent Quality'!$C$37:$C$2000,0)=$B41)*('Data Tab - SH Effluent Quality'!R$37:R$2000&lt;&gt;""),0),0)),"")</f>
        <v/>
      </c>
    </row>
    <row r="42" spans="2:7" x14ac:dyDescent="0.2">
      <c r="B42" s="226" t="str">
        <f t="array" ref="B42">IFERROR(INDEX('SH Intermediate'!$C$8:$C$103,MATCH(0,COUNTIF($B$12:B41,'SH Intermediate'!$C$8:$C$103&amp;""),0)),"")</f>
        <v/>
      </c>
      <c r="C42" s="26" t="str">
        <f>IFERROR(INDEX('Data Tab - SH EPA P3'!AB$37:AB$402,MATCH(1,INDEX(('Data Tab - SH EPA P3'!$C$37:$C$402=$B42)*('Data Tab - SH EPA P3'!AB$37:AB$402&lt;&gt;""),0),0)),"")</f>
        <v/>
      </c>
      <c r="D42" s="26" t="str">
        <f>IFERROR(INDEX('Data Tab - SH EPA P3'!AD$37:AD$402,MATCH(1,INDEX(('Data Tab - SH EPA P3'!$C$37:$C$402=$B42)*('Data Tab - SH EPA P3'!AD$37:AD$402&lt;&gt;""),0),0)),"")</f>
        <v/>
      </c>
      <c r="E42" s="26" t="str">
        <f>IFERROR(INDEX('Data Tab - SH EPA P3'!AC$37:AC$402,MATCH(1,INDEX(('Data Tab - SH EPA P3'!$C$37:$C$402=$B42)*('Data Tab - SH EPA P3'!AC$37:AC$402&lt;&gt;""),0),0)),"")</f>
        <v/>
      </c>
      <c r="F42" s="78" t="str">
        <f>IFERROR(INDEX('Data Tab - SH EPA P3'!AA$37:AA$402,MATCH(1,INDEX(('Data Tab - SH EPA P3'!$C$37:$C$402=$B42)*('Data Tab - SH EPA P3'!AA$37:AA$402&lt;&gt;""),0),0)),"")</f>
        <v/>
      </c>
      <c r="G42" s="263" t="str">
        <f t="array" ref="G42">IFERROR(INDEX('Data Tab - SH Effluent Quality'!R$37:R$2000,MATCH(1,INDEX((TRUNC('Data Tab - SH Effluent Quality'!$C$37:$C$2000,0)=$B42)*('Data Tab - SH Effluent Quality'!R$37:R$2000&lt;&gt;""),0),0)),"")</f>
        <v/>
      </c>
    </row>
    <row r="43" spans="2:7" x14ac:dyDescent="0.2">
      <c r="B43" s="227" t="s">
        <v>13</v>
      </c>
      <c r="C43" s="73">
        <f>ROWS(C13:C42)-COUNTBLANK(C13:C42)</f>
        <v>13</v>
      </c>
      <c r="D43" s="73">
        <f>ROWS(D13:D42)-COUNTBLANK(D13:D42)</f>
        <v>13</v>
      </c>
      <c r="E43" s="73">
        <f>ROWS(E13:E42)-COUNTBLANK(E13:E42)</f>
        <v>13</v>
      </c>
      <c r="F43" s="141">
        <f>ROWS(F13:F42)-COUNTBLANK(F13:F42)</f>
        <v>13</v>
      </c>
      <c r="G43" s="192"/>
    </row>
    <row r="44" spans="2:7" x14ac:dyDescent="0.2">
      <c r="B44" s="205" t="s">
        <v>102</v>
      </c>
      <c r="C44" s="73">
        <f>IF('Data Tab - SH EPA P3'!AB24,'Data Tab - SH EPA P3'!AB24,"")</f>
        <v>12</v>
      </c>
      <c r="D44" s="73">
        <f>IF('Data Tab - SH EPA P3'!AD24,'Data Tab - SH EPA P3'!AD24,"")</f>
        <v>12</v>
      </c>
      <c r="E44" s="73">
        <f>IF('Data Tab - SH EPA P3'!AC24,'Data Tab - SH EPA P3'!AC24,"")</f>
        <v>12</v>
      </c>
      <c r="F44" s="141">
        <f>IF('Data Tab - SH EPA P3'!AA24,'Data Tab - SH EPA P3'!AA24,"")</f>
        <v>12</v>
      </c>
      <c r="G44" s="192"/>
    </row>
    <row r="45" spans="2:7" x14ac:dyDescent="0.2">
      <c r="B45" s="228" t="s">
        <v>1</v>
      </c>
      <c r="C45" s="73">
        <f>MIN('SH Intermediate'!F8:F37)</f>
        <v>2</v>
      </c>
      <c r="D45" s="72">
        <f>MIN('SH Intermediate'!G8:G37)</f>
        <v>4</v>
      </c>
      <c r="E45" s="72">
        <f>MIN('SH Intermediate'!H8:H37)</f>
        <v>1</v>
      </c>
      <c r="F45" s="142">
        <f>MIN('SH Intermediate'!I8:I37)</f>
        <v>3600</v>
      </c>
      <c r="G45" s="192"/>
    </row>
    <row r="46" spans="2:7" x14ac:dyDescent="0.2">
      <c r="B46" s="228" t="s">
        <v>2</v>
      </c>
      <c r="C46" s="73">
        <f>IFERROR(AVERAGE('SH Intermediate'!F8:F37),"")</f>
        <v>7.1538461538461542</v>
      </c>
      <c r="D46" s="72">
        <f>IFERROR(AVERAGE('SH Intermediate'!G8:G37),"")</f>
        <v>19.307692307692307</v>
      </c>
      <c r="E46" s="72">
        <f>IFERROR(AVERAGE('SH Intermediate'!H8:H37),"")</f>
        <v>1.1538461538461537</v>
      </c>
      <c r="F46" s="142">
        <f>IFERROR(AVERAGE('SH Intermediate'!I8:I37),"")</f>
        <v>33800</v>
      </c>
      <c r="G46" s="192"/>
    </row>
    <row r="47" spans="2:7" x14ac:dyDescent="0.2">
      <c r="B47" s="208" t="s">
        <v>45</v>
      </c>
      <c r="C47" s="74" t="str">
        <f>IF(C8&lt;&gt;"",1-COUNTIF(C13:C42,"&gt;"&amp;C8)/C43,"-")</f>
        <v>-</v>
      </c>
      <c r="D47" s="74" t="str">
        <f>IF(D8&lt;&gt;"",1-COUNTIF(D13:D42,"&gt;"&amp;D8)/D43,"-")</f>
        <v>-</v>
      </c>
      <c r="E47" s="74" t="str">
        <f>IF(E8&lt;&gt;"",1-COUNTIF(E13:E42,"&gt;"&amp;E8)/E43,"-")</f>
        <v>-</v>
      </c>
      <c r="F47" s="143" t="str">
        <f>IF(F8&lt;&gt;"",1-COUNTIF(F13:F42,"&gt;"&amp;F8)/F43,"-")</f>
        <v>-</v>
      </c>
      <c r="G47" s="192"/>
    </row>
    <row r="48" spans="2:7" x14ac:dyDescent="0.2">
      <c r="B48" s="208" t="s">
        <v>46</v>
      </c>
      <c r="C48" s="74">
        <f>IF(C10&lt;&gt;"",1-SUM(COUNTIF(C13:C42,"&gt;"&amp;C10),COUNTIF(C13:C42,"&lt;"&amp;C9))/C43,"-")</f>
        <v>0.92307692307692313</v>
      </c>
      <c r="D48" s="74">
        <f>IF(D10&lt;&gt;"",1-SUM(COUNTIF(D13:D42,"&gt;"&amp;D10),COUNTIF(D13:D42,"&lt;"&amp;D9))/D43,"-")</f>
        <v>0.84615384615384615</v>
      </c>
      <c r="E48" s="74">
        <f>IF(E10&lt;&gt;"",1-SUM(COUNTIF(E13:E42,"&gt;"&amp;E10),COUNTIF(E13:E42,"&lt;"&amp;E9))/E43,"-")</f>
        <v>1</v>
      </c>
      <c r="F48" s="143" t="str">
        <f>IF(F10&lt;&gt;"",1-SUM(COUNTIF(F13:F42,"&gt;"&amp;F10),COUNTIF(F13:F42,"&lt;"&amp;F9))/F43,"-")</f>
        <v>-</v>
      </c>
      <c r="G48" s="192"/>
    </row>
    <row r="49" spans="2:7" ht="15.75" customHeight="1" x14ac:dyDescent="0.2">
      <c r="B49" s="228" t="s">
        <v>3</v>
      </c>
      <c r="C49" s="73">
        <f>IF(COUNTIF(C13:C42,"=&gt;*")&gt;0,"TNTC",MAX('SH Intermediate'!F8:F37))</f>
        <v>23</v>
      </c>
      <c r="D49" s="73">
        <f>IF(COUNTIF(D13:D42,"=&gt;*")&gt;0,"TNTC",MAX('SH Intermediate'!G8:G37))</f>
        <v>36</v>
      </c>
      <c r="E49" s="73">
        <f>IF(COUNTIF(E13:E42,"=&gt;*")&gt;0,"TNTC",MAX('SH Intermediate'!H8:H37))</f>
        <v>3</v>
      </c>
      <c r="F49" s="141" t="str">
        <f>IF(COUNTIF(F13:F42,"=&gt;*")&gt;0,"TNTC",MAX('SH Intermediate'!I8:I37))</f>
        <v>TNTC</v>
      </c>
      <c r="G49" s="192"/>
    </row>
    <row r="50" spans="2:7" ht="15.75" customHeight="1" thickBot="1" x14ac:dyDescent="0.25">
      <c r="B50" s="206" t="s">
        <v>100</v>
      </c>
      <c r="C50" s="309" t="s">
        <v>101</v>
      </c>
      <c r="D50" s="310"/>
      <c r="E50" s="310"/>
      <c r="F50" s="310"/>
      <c r="G50" s="311"/>
    </row>
    <row r="51" spans="2:7" ht="15.75" customHeight="1" x14ac:dyDescent="0.2"/>
  </sheetData>
  <mergeCells count="6">
    <mergeCell ref="G6:G7"/>
    <mergeCell ref="C50:G50"/>
    <mergeCell ref="C6:C7"/>
    <mergeCell ref="D6:D7"/>
    <mergeCell ref="E6:E7"/>
    <mergeCell ref="F6:F7"/>
  </mergeCells>
  <conditionalFormatting sqref="C13:F42">
    <cfRule type="expression" dxfId="41" priority="24">
      <formula>MOD(ROW(),2)=0</formula>
    </cfRule>
  </conditionalFormatting>
  <conditionalFormatting sqref="C47:F47">
    <cfRule type="expression" dxfId="40" priority="17">
      <formula>C47&gt;=0.9</formula>
    </cfRule>
    <cfRule type="expression" dxfId="39" priority="18">
      <formula>C47&lt;0.9</formula>
    </cfRule>
  </conditionalFormatting>
  <conditionalFormatting sqref="C47:F48">
    <cfRule type="expression" dxfId="38" priority="16">
      <formula>C47="-"</formula>
    </cfRule>
  </conditionalFormatting>
  <conditionalFormatting sqref="C48:F48">
    <cfRule type="expression" dxfId="37" priority="19">
      <formula>C48&gt;=1</formula>
    </cfRule>
    <cfRule type="expression" dxfId="36" priority="20">
      <formula>C48&lt;1</formula>
    </cfRule>
  </conditionalFormatting>
  <conditionalFormatting sqref="C13:G42">
    <cfRule type="expression" dxfId="35" priority="1">
      <formula>($B13&lt;&gt;"")*(C$9&lt;&gt;"")*(C13&lt;C$9)</formula>
    </cfRule>
    <cfRule type="expression" dxfId="34" priority="2">
      <formula>($B13&lt;&gt;"")*(C$10&lt;&gt;"")*ISNUMBER(C13)*(C13&gt;C$10)</formula>
    </cfRule>
    <cfRule type="expression" dxfId="33" priority="3">
      <formula>($B13&lt;&gt;"")*(C$8&lt;&gt;"")*ISNUMBER(C13)*(C13&gt;C$8)</formula>
    </cfRule>
    <cfRule type="expression" dxfId="32" priority="5">
      <formula>MOD(ROW(),2)=1</formula>
    </cfRule>
  </conditionalFormatting>
  <conditionalFormatting sqref="G13:G42">
    <cfRule type="expression" dxfId="31" priority="4">
      <formula>MOD(ROW(),2)=0</formula>
    </cfRule>
  </conditionalFormatting>
  <printOptions horizontalCentered="1"/>
  <pageMargins left="0.196850393700787" right="0.196850393700787" top="0.196850393700787" bottom="0.74803149606299202" header="0" footer="0.31496062992126"/>
  <pageSetup paperSize="9" scale="76" orientation="landscape" r:id="rId1"/>
  <headerFooter>
    <oddFooter>&amp;L&amp;"Calibri"&amp;9Data Powered by:
&amp;G&amp;R&amp;"Calibri"&amp;9Report Generated:
5/01/2024 6:01:39 AM
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48947-554E-4474-B494-14C3BDCA27EE}">
  <dimension ref="B1:AE49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5" width="18.140625" style="279" customWidth="1"/>
    <col min="6" max="6" width="22.85546875" customWidth="1"/>
    <col min="7" max="16" width="0" hidden="1" customWidth="1"/>
    <col min="17" max="17" width="26.7109375" customWidth="1"/>
    <col min="18" max="23" width="22.7109375" customWidth="1"/>
    <col min="24" max="24" width="31.42578125" customWidth="1"/>
    <col min="25" max="25" width="35.42578125" customWidth="1"/>
    <col min="26" max="26" width="22.7109375" customWidth="1"/>
    <col min="27" max="27" width="38.28515625" customWidth="1"/>
    <col min="28" max="28" width="29.7109375" customWidth="1"/>
    <col min="29" max="31" width="22.7109375" customWidth="1"/>
  </cols>
  <sheetData>
    <row r="1" spans="2:31" ht="12.75" customHeight="1" x14ac:dyDescent="0.2"/>
    <row r="2" spans="2:31" ht="12.75" customHeight="1" x14ac:dyDescent="0.2">
      <c r="B2" s="19" t="s">
        <v>492</v>
      </c>
    </row>
    <row r="3" spans="2:31" ht="12.75" customHeight="1" x14ac:dyDescent="0.2">
      <c r="B3" s="19" t="s">
        <v>289</v>
      </c>
      <c r="C3" s="279" t="s">
        <v>182</v>
      </c>
    </row>
    <row r="4" spans="2:31" ht="12.75" customHeight="1" x14ac:dyDescent="0.2">
      <c r="B4" s="19" t="s">
        <v>366</v>
      </c>
      <c r="C4" s="279" t="s">
        <v>41</v>
      </c>
    </row>
    <row r="5" spans="2:31" hidden="1" x14ac:dyDescent="0.2"/>
    <row r="6" spans="2:31" hidden="1" x14ac:dyDescent="0.2"/>
    <row r="7" spans="2:31" hidden="1" x14ac:dyDescent="0.2"/>
    <row r="8" spans="2:31" hidden="1" x14ac:dyDescent="0.2"/>
    <row r="9" spans="2:31" x14ac:dyDescent="0.2">
      <c r="Q9" s="20" t="s">
        <v>289</v>
      </c>
      <c r="R9" t="s">
        <v>182</v>
      </c>
      <c r="S9" t="s">
        <v>182</v>
      </c>
      <c r="T9" t="s">
        <v>182</v>
      </c>
      <c r="U9" t="s">
        <v>182</v>
      </c>
      <c r="V9" t="s">
        <v>182</v>
      </c>
      <c r="W9" t="s">
        <v>182</v>
      </c>
      <c r="X9" t="s">
        <v>182</v>
      </c>
      <c r="Y9" t="s">
        <v>182</v>
      </c>
      <c r="Z9" t="s">
        <v>182</v>
      </c>
      <c r="AA9" t="s">
        <v>182</v>
      </c>
      <c r="AB9" t="s">
        <v>182</v>
      </c>
      <c r="AC9" t="s">
        <v>182</v>
      </c>
      <c r="AD9" t="s">
        <v>182</v>
      </c>
      <c r="AE9" t="s">
        <v>182</v>
      </c>
    </row>
    <row r="10" spans="2:31" x14ac:dyDescent="0.2">
      <c r="B10" s="21"/>
      <c r="C10" s="279" t="s">
        <v>211</v>
      </c>
      <c r="Q10" s="20" t="s">
        <v>322</v>
      </c>
      <c r="R10" t="s">
        <v>242</v>
      </c>
      <c r="S10" t="s">
        <v>242</v>
      </c>
      <c r="T10" t="s">
        <v>242</v>
      </c>
      <c r="U10" t="s">
        <v>242</v>
      </c>
      <c r="V10" t="s">
        <v>242</v>
      </c>
      <c r="W10" t="s">
        <v>242</v>
      </c>
      <c r="X10" t="s">
        <v>242</v>
      </c>
      <c r="Y10" t="s">
        <v>242</v>
      </c>
      <c r="Z10" t="s">
        <v>370</v>
      </c>
      <c r="AA10" t="s">
        <v>370</v>
      </c>
      <c r="AB10" t="s">
        <v>370</v>
      </c>
      <c r="AC10" t="s">
        <v>370</v>
      </c>
      <c r="AD10" t="s">
        <v>370</v>
      </c>
      <c r="AE10" t="s">
        <v>370</v>
      </c>
    </row>
    <row r="11" spans="2:31" x14ac:dyDescent="0.2">
      <c r="B11" s="22"/>
      <c r="C11" s="279" t="s">
        <v>305</v>
      </c>
      <c r="Q11" s="20" t="s">
        <v>42</v>
      </c>
      <c r="R11" t="s">
        <v>274</v>
      </c>
      <c r="S11" t="s">
        <v>21</v>
      </c>
      <c r="T11" t="s">
        <v>493</v>
      </c>
      <c r="U11" t="s">
        <v>290</v>
      </c>
      <c r="V11" t="s">
        <v>16</v>
      </c>
      <c r="W11" t="s">
        <v>105</v>
      </c>
      <c r="X11" t="s">
        <v>18</v>
      </c>
      <c r="Y11" t="s">
        <v>53</v>
      </c>
      <c r="Z11" t="s">
        <v>418</v>
      </c>
      <c r="AA11" t="s">
        <v>209</v>
      </c>
      <c r="AB11" t="s">
        <v>48</v>
      </c>
      <c r="AC11" t="s">
        <v>297</v>
      </c>
      <c r="AD11" t="s">
        <v>64</v>
      </c>
      <c r="AE11" t="s">
        <v>39</v>
      </c>
    </row>
    <row r="12" spans="2:31" x14ac:dyDescent="0.2">
      <c r="B12" s="23"/>
      <c r="C12" s="279" t="s">
        <v>336</v>
      </c>
      <c r="Q12" s="20" t="s">
        <v>265</v>
      </c>
    </row>
    <row r="13" spans="2:31" x14ac:dyDescent="0.2">
      <c r="Q13" s="20" t="s">
        <v>455</v>
      </c>
      <c r="Z13" t="s">
        <v>483</v>
      </c>
      <c r="AA13" t="s">
        <v>176</v>
      </c>
      <c r="AB13" t="s">
        <v>22</v>
      </c>
      <c r="AC13" t="s">
        <v>22</v>
      </c>
      <c r="AD13" t="s">
        <v>22</v>
      </c>
      <c r="AE13" t="s">
        <v>277</v>
      </c>
    </row>
    <row r="14" spans="2:31" x14ac:dyDescent="0.2">
      <c r="B14" s="19" t="s">
        <v>158</v>
      </c>
      <c r="C14" s="279" t="s">
        <v>387</v>
      </c>
      <c r="Q14" s="20" t="s">
        <v>349</v>
      </c>
    </row>
    <row r="15" spans="2:31" x14ac:dyDescent="0.2">
      <c r="Q15" s="20" t="s">
        <v>183</v>
      </c>
    </row>
    <row r="16" spans="2:31" x14ac:dyDescent="0.2">
      <c r="Q16" s="20" t="s">
        <v>124</v>
      </c>
    </row>
    <row r="17" spans="17:31" x14ac:dyDescent="0.2">
      <c r="Q17" s="20" t="s">
        <v>243</v>
      </c>
      <c r="AB17">
        <v>20</v>
      </c>
      <c r="AC17">
        <v>10</v>
      </c>
      <c r="AD17">
        <v>30</v>
      </c>
    </row>
    <row r="18" spans="17:31" x14ac:dyDescent="0.2">
      <c r="Q18" s="20" t="s">
        <v>61</v>
      </c>
    </row>
    <row r="19" spans="17:31" x14ac:dyDescent="0.2">
      <c r="Q19" s="20" t="s">
        <v>174</v>
      </c>
    </row>
    <row r="20" spans="17:31" x14ac:dyDescent="0.2">
      <c r="Q20" s="20" t="s">
        <v>488</v>
      </c>
    </row>
    <row r="21" spans="17:31" x14ac:dyDescent="0.2">
      <c r="Q21" s="20" t="s">
        <v>208</v>
      </c>
    </row>
    <row r="22" spans="17:31" x14ac:dyDescent="0.2">
      <c r="Q22" s="20" t="s">
        <v>316</v>
      </c>
    </row>
    <row r="23" spans="17:31" x14ac:dyDescent="0.2">
      <c r="Q23" s="20" t="s">
        <v>103</v>
      </c>
    </row>
    <row r="24" spans="17:31" x14ac:dyDescent="0.2">
      <c r="Q24" s="20" t="s">
        <v>187</v>
      </c>
      <c r="AA24">
        <v>12</v>
      </c>
      <c r="AB24">
        <v>12</v>
      </c>
      <c r="AC24">
        <v>12</v>
      </c>
      <c r="AD24">
        <v>12</v>
      </c>
    </row>
    <row r="25" spans="17:31" x14ac:dyDescent="0.2">
      <c r="Q25" s="20" t="s">
        <v>315</v>
      </c>
    </row>
    <row r="26" spans="17:31" x14ac:dyDescent="0.2">
      <c r="Q26" s="20" t="s">
        <v>168</v>
      </c>
    </row>
    <row r="27" spans="17:31" x14ac:dyDescent="0.2">
      <c r="Q27" s="20" t="s">
        <v>282</v>
      </c>
    </row>
    <row r="28" spans="17:31" x14ac:dyDescent="0.2">
      <c r="Q28" s="20" t="s">
        <v>450</v>
      </c>
    </row>
    <row r="29" spans="17:31" x14ac:dyDescent="0.2">
      <c r="Q29" s="20" t="s">
        <v>212</v>
      </c>
    </row>
    <row r="30" spans="17:31" x14ac:dyDescent="0.2">
      <c r="Q30" s="20" t="s">
        <v>340</v>
      </c>
    </row>
    <row r="31" spans="17:31" x14ac:dyDescent="0.2">
      <c r="Q31" s="20" t="s">
        <v>326</v>
      </c>
      <c r="R31">
        <v>2965</v>
      </c>
      <c r="S31">
        <v>2966</v>
      </c>
      <c r="T31">
        <v>2967</v>
      </c>
      <c r="U31">
        <v>2968</v>
      </c>
      <c r="V31">
        <v>2969</v>
      </c>
      <c r="W31">
        <v>2970</v>
      </c>
      <c r="X31">
        <v>2971</v>
      </c>
      <c r="Y31">
        <v>2972</v>
      </c>
      <c r="Z31">
        <v>2973</v>
      </c>
      <c r="AA31">
        <v>2974</v>
      </c>
      <c r="AB31">
        <v>2975</v>
      </c>
      <c r="AC31">
        <v>2976</v>
      </c>
      <c r="AD31">
        <v>2977</v>
      </c>
      <c r="AE31">
        <v>3708</v>
      </c>
    </row>
    <row r="32" spans="17:31" hidden="1" x14ac:dyDescent="0.2"/>
    <row r="33" spans="2:31" hidden="1" x14ac:dyDescent="0.2"/>
    <row r="34" spans="2:31" hidden="1" x14ac:dyDescent="0.2"/>
    <row r="35" spans="2:31" hidden="1" x14ac:dyDescent="0.2"/>
    <row r="36" spans="2:31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pans="2:31" x14ac:dyDescent="0.2">
      <c r="B37" s="37" t="s">
        <v>200</v>
      </c>
      <c r="C37" s="279">
        <v>44937</v>
      </c>
      <c r="D37" s="279">
        <v>44937</v>
      </c>
      <c r="F37" t="s">
        <v>26</v>
      </c>
      <c r="R37" t="s">
        <v>306</v>
      </c>
      <c r="S37" t="s">
        <v>422</v>
      </c>
      <c r="T37" t="s">
        <v>392</v>
      </c>
      <c r="U37" t="s">
        <v>147</v>
      </c>
      <c r="V37">
        <v>44937</v>
      </c>
      <c r="W37">
        <v>44949.45517361111</v>
      </c>
      <c r="X37" t="s">
        <v>257</v>
      </c>
      <c r="Y37" t="s">
        <v>453</v>
      </c>
      <c r="Z37">
        <v>7</v>
      </c>
      <c r="AA37" t="s">
        <v>260</v>
      </c>
      <c r="AB37">
        <v>23</v>
      </c>
      <c r="AC37" t="s">
        <v>261</v>
      </c>
      <c r="AD37">
        <v>28</v>
      </c>
    </row>
    <row r="38" spans="2:31" x14ac:dyDescent="0.2">
      <c r="B38" s="37" t="s">
        <v>464</v>
      </c>
      <c r="C38" s="279">
        <v>44965</v>
      </c>
      <c r="D38" s="279">
        <v>44965</v>
      </c>
      <c r="F38" t="s">
        <v>26</v>
      </c>
      <c r="R38" t="s">
        <v>306</v>
      </c>
      <c r="S38" t="s">
        <v>248</v>
      </c>
      <c r="T38" t="s">
        <v>392</v>
      </c>
      <c r="U38" t="s">
        <v>147</v>
      </c>
      <c r="V38">
        <v>44965</v>
      </c>
      <c r="W38">
        <v>44977.536886574075</v>
      </c>
      <c r="X38" t="s">
        <v>257</v>
      </c>
      <c r="Y38" t="s">
        <v>392</v>
      </c>
      <c r="Z38">
        <v>299</v>
      </c>
      <c r="AA38">
        <v>11400</v>
      </c>
      <c r="AB38">
        <v>2</v>
      </c>
      <c r="AC38">
        <v>3</v>
      </c>
      <c r="AD38">
        <v>15</v>
      </c>
    </row>
    <row r="39" spans="2:31" x14ac:dyDescent="0.2">
      <c r="B39" s="37" t="s">
        <v>351</v>
      </c>
      <c r="C39" s="279">
        <v>44993</v>
      </c>
      <c r="D39" s="279">
        <v>44993</v>
      </c>
      <c r="F39" t="s">
        <v>26</v>
      </c>
      <c r="R39" t="s">
        <v>306</v>
      </c>
      <c r="S39" t="s">
        <v>505</v>
      </c>
      <c r="T39" t="s">
        <v>392</v>
      </c>
      <c r="U39" t="s">
        <v>147</v>
      </c>
      <c r="V39">
        <v>44993</v>
      </c>
      <c r="W39" s="21">
        <v>44998.453680555554</v>
      </c>
      <c r="X39" t="s">
        <v>55</v>
      </c>
      <c r="Y39" t="s">
        <v>392</v>
      </c>
      <c r="Z39">
        <v>419</v>
      </c>
      <c r="AA39">
        <v>13200</v>
      </c>
      <c r="AB39">
        <v>3</v>
      </c>
      <c r="AC39" t="s">
        <v>261</v>
      </c>
      <c r="AD39">
        <v>21</v>
      </c>
    </row>
    <row r="40" spans="2:31" x14ac:dyDescent="0.2">
      <c r="B40" s="37" t="s">
        <v>504</v>
      </c>
      <c r="C40" s="279">
        <v>45021.333333333328</v>
      </c>
      <c r="D40" s="279">
        <v>45020.958333333328</v>
      </c>
      <c r="F40" t="s">
        <v>26</v>
      </c>
      <c r="R40" t="s">
        <v>306</v>
      </c>
      <c r="S40" t="s">
        <v>69</v>
      </c>
      <c r="T40" t="s">
        <v>392</v>
      </c>
      <c r="U40" t="s">
        <v>147</v>
      </c>
      <c r="V40">
        <v>45021.333333333328</v>
      </c>
      <c r="W40" s="21">
        <v>45141.553368055553</v>
      </c>
      <c r="X40" t="s">
        <v>55</v>
      </c>
      <c r="Y40" t="s">
        <v>392</v>
      </c>
      <c r="Z40">
        <v>202</v>
      </c>
      <c r="AA40">
        <v>3600</v>
      </c>
      <c r="AB40">
        <v>2</v>
      </c>
      <c r="AC40" t="s">
        <v>261</v>
      </c>
      <c r="AD40">
        <v>4</v>
      </c>
    </row>
    <row r="41" spans="2:31" x14ac:dyDescent="0.2">
      <c r="B41" s="37" t="s">
        <v>329</v>
      </c>
      <c r="C41" s="279">
        <v>45049.333333333328</v>
      </c>
      <c r="D41" s="279">
        <v>45048.958333333328</v>
      </c>
      <c r="E41" s="279">
        <v>45048.958333333328</v>
      </c>
      <c r="F41" t="s">
        <v>26</v>
      </c>
      <c r="R41" s="21" t="s">
        <v>306</v>
      </c>
      <c r="S41" s="21" t="s">
        <v>338</v>
      </c>
      <c r="T41" s="21" t="s">
        <v>392</v>
      </c>
      <c r="U41" s="21" t="s">
        <v>147</v>
      </c>
      <c r="V41" s="21">
        <v>45049.333333333328</v>
      </c>
      <c r="W41" s="21">
        <v>45141.553368055553</v>
      </c>
      <c r="X41" s="21" t="s">
        <v>257</v>
      </c>
      <c r="Y41" s="21" t="s">
        <v>392</v>
      </c>
      <c r="Z41" s="21">
        <v>176</v>
      </c>
      <c r="AA41" s="21" t="s">
        <v>260</v>
      </c>
      <c r="AB41" s="21">
        <v>7</v>
      </c>
      <c r="AC41" s="21" t="s">
        <v>261</v>
      </c>
      <c r="AD41" s="21">
        <v>9</v>
      </c>
    </row>
    <row r="42" spans="2:31" x14ac:dyDescent="0.2">
      <c r="B42" s="37" t="s">
        <v>280</v>
      </c>
      <c r="C42" s="279">
        <v>45077.333333333328</v>
      </c>
      <c r="D42" s="279">
        <v>45076.958333333328</v>
      </c>
      <c r="F42" t="s">
        <v>26</v>
      </c>
      <c r="R42" t="s">
        <v>306</v>
      </c>
      <c r="S42" t="s">
        <v>303</v>
      </c>
      <c r="T42" t="s">
        <v>392</v>
      </c>
      <c r="U42" t="s">
        <v>147</v>
      </c>
      <c r="V42">
        <v>45077.333333333328</v>
      </c>
      <c r="W42">
        <v>45141.553368055553</v>
      </c>
      <c r="X42" t="s">
        <v>55</v>
      </c>
      <c r="Y42" t="s">
        <v>392</v>
      </c>
      <c r="Z42">
        <v>115</v>
      </c>
      <c r="AA42">
        <v>24400</v>
      </c>
      <c r="AB42">
        <v>6</v>
      </c>
      <c r="AC42" t="s">
        <v>261</v>
      </c>
      <c r="AD42">
        <v>10</v>
      </c>
    </row>
    <row r="43" spans="2:31" x14ac:dyDescent="0.2">
      <c r="B43" s="37" t="s">
        <v>489</v>
      </c>
      <c r="C43" s="279">
        <v>45105.333333333328</v>
      </c>
      <c r="D43" s="279">
        <v>45104.958333333328</v>
      </c>
      <c r="F43" t="s">
        <v>26</v>
      </c>
      <c r="R43" t="s">
        <v>306</v>
      </c>
      <c r="S43" t="s">
        <v>494</v>
      </c>
      <c r="T43" t="s">
        <v>392</v>
      </c>
      <c r="U43" t="s">
        <v>147</v>
      </c>
      <c r="V43">
        <v>45105.333333333328</v>
      </c>
      <c r="W43">
        <v>45141.553368055553</v>
      </c>
      <c r="X43" t="s">
        <v>55</v>
      </c>
      <c r="Y43" t="s">
        <v>453</v>
      </c>
      <c r="Z43">
        <v>238</v>
      </c>
      <c r="AA43" t="s">
        <v>461</v>
      </c>
      <c r="AB43">
        <v>2</v>
      </c>
      <c r="AC43" t="s">
        <v>261</v>
      </c>
      <c r="AD43">
        <v>14</v>
      </c>
    </row>
    <row r="44" spans="2:31" x14ac:dyDescent="0.2">
      <c r="B44" s="37" t="s">
        <v>278</v>
      </c>
      <c r="C44" s="279">
        <v>45133.333333333328</v>
      </c>
      <c r="D44" s="279">
        <v>45132.958333333328</v>
      </c>
      <c r="F44" t="s">
        <v>26</v>
      </c>
      <c r="R44" t="s">
        <v>306</v>
      </c>
      <c r="S44" t="s">
        <v>36</v>
      </c>
      <c r="T44" t="s">
        <v>392</v>
      </c>
      <c r="U44" t="s">
        <v>147</v>
      </c>
      <c r="V44">
        <v>45133.333333333328</v>
      </c>
      <c r="W44">
        <v>45141.590856481482</v>
      </c>
      <c r="X44" t="s">
        <v>257</v>
      </c>
      <c r="Y44" t="s">
        <v>453</v>
      </c>
      <c r="Z44">
        <v>197</v>
      </c>
      <c r="AA44" t="s">
        <v>461</v>
      </c>
      <c r="AB44">
        <v>8</v>
      </c>
      <c r="AC44" t="s">
        <v>261</v>
      </c>
      <c r="AD44">
        <v>16</v>
      </c>
    </row>
    <row r="45" spans="2:31" x14ac:dyDescent="0.2">
      <c r="B45" s="37" t="s">
        <v>369</v>
      </c>
      <c r="C45" s="279">
        <v>45161.413194444445</v>
      </c>
      <c r="D45" s="279">
        <v>45160.958333333328</v>
      </c>
      <c r="F45" t="s">
        <v>26</v>
      </c>
      <c r="R45" t="s">
        <v>306</v>
      </c>
      <c r="S45" t="s">
        <v>447</v>
      </c>
      <c r="T45" t="s">
        <v>392</v>
      </c>
      <c r="U45" t="s">
        <v>147</v>
      </c>
      <c r="V45">
        <v>45161.413194444445</v>
      </c>
      <c r="W45" s="21">
        <v>45176.267569444441</v>
      </c>
      <c r="X45" t="s">
        <v>55</v>
      </c>
      <c r="Y45" t="s">
        <v>392</v>
      </c>
      <c r="Z45">
        <v>323</v>
      </c>
      <c r="AA45" t="s">
        <v>62</v>
      </c>
      <c r="AB45">
        <v>9</v>
      </c>
      <c r="AC45" t="s">
        <v>261</v>
      </c>
      <c r="AD45">
        <v>36</v>
      </c>
    </row>
    <row r="46" spans="2:31" x14ac:dyDescent="0.2">
      <c r="B46" s="37" t="s">
        <v>448</v>
      </c>
      <c r="C46" s="279">
        <v>45189.413194444445</v>
      </c>
      <c r="D46" s="279">
        <v>45188.958333333328</v>
      </c>
      <c r="F46" t="s">
        <v>26</v>
      </c>
      <c r="R46" t="s">
        <v>306</v>
      </c>
      <c r="S46" t="s">
        <v>508</v>
      </c>
      <c r="T46" t="s">
        <v>392</v>
      </c>
      <c r="U46" t="s">
        <v>147</v>
      </c>
      <c r="V46">
        <v>45189.413194444445</v>
      </c>
      <c r="W46" s="21">
        <v>45203.443773148145</v>
      </c>
      <c r="X46" t="s">
        <v>257</v>
      </c>
      <c r="Y46" t="s">
        <v>392</v>
      </c>
      <c r="Z46">
        <v>320</v>
      </c>
      <c r="AA46">
        <v>13000</v>
      </c>
      <c r="AB46">
        <v>10</v>
      </c>
      <c r="AC46" t="s">
        <v>261</v>
      </c>
      <c r="AD46">
        <v>24</v>
      </c>
    </row>
    <row r="47" spans="2:31" x14ac:dyDescent="0.2">
      <c r="B47" s="37" t="s">
        <v>283</v>
      </c>
      <c r="C47" s="279">
        <v>45217.454861111109</v>
      </c>
      <c r="D47" s="279">
        <v>45217</v>
      </c>
      <c r="F47" t="s">
        <v>26</v>
      </c>
      <c r="R47" t="s">
        <v>306</v>
      </c>
      <c r="S47" t="s">
        <v>180</v>
      </c>
      <c r="T47" t="s">
        <v>392</v>
      </c>
      <c r="U47" t="s">
        <v>147</v>
      </c>
      <c r="V47" s="21">
        <v>45217.454861111109</v>
      </c>
      <c r="W47" s="21">
        <v>45229.460787037038</v>
      </c>
      <c r="X47" t="s">
        <v>257</v>
      </c>
      <c r="Y47" t="s">
        <v>392</v>
      </c>
      <c r="Z47" s="21">
        <v>557</v>
      </c>
      <c r="AA47" s="21">
        <v>16200</v>
      </c>
      <c r="AB47" s="21">
        <v>7</v>
      </c>
      <c r="AC47" s="21" t="s">
        <v>261</v>
      </c>
      <c r="AD47" s="21">
        <v>32</v>
      </c>
    </row>
    <row r="48" spans="2:31" x14ac:dyDescent="0.2">
      <c r="B48" s="37" t="s">
        <v>451</v>
      </c>
      <c r="C48" s="279">
        <v>45245</v>
      </c>
      <c r="D48" s="279">
        <v>45245</v>
      </c>
      <c r="F48" t="s">
        <v>26</v>
      </c>
      <c r="R48" t="s">
        <v>306</v>
      </c>
      <c r="S48" t="s">
        <v>482</v>
      </c>
      <c r="T48" t="s">
        <v>392</v>
      </c>
      <c r="U48" t="s">
        <v>147</v>
      </c>
      <c r="V48">
        <v>45245</v>
      </c>
      <c r="W48">
        <v>45254.641412037032</v>
      </c>
      <c r="X48" t="s">
        <v>257</v>
      </c>
      <c r="Y48" t="s">
        <v>392</v>
      </c>
      <c r="Z48">
        <v>147</v>
      </c>
      <c r="AA48">
        <v>12000</v>
      </c>
      <c r="AB48">
        <v>3</v>
      </c>
      <c r="AC48" t="s">
        <v>261</v>
      </c>
      <c r="AD48">
        <v>12</v>
      </c>
    </row>
    <row r="49" spans="2:30" x14ac:dyDescent="0.2">
      <c r="B49" s="37" t="s">
        <v>506</v>
      </c>
      <c r="C49" s="279">
        <v>45273</v>
      </c>
      <c r="D49" s="279">
        <v>45273</v>
      </c>
      <c r="F49" t="s">
        <v>26</v>
      </c>
      <c r="R49" t="s">
        <v>306</v>
      </c>
      <c r="S49" t="s">
        <v>510</v>
      </c>
      <c r="T49" t="s">
        <v>392</v>
      </c>
      <c r="U49" t="s">
        <v>147</v>
      </c>
      <c r="V49">
        <v>45273</v>
      </c>
      <c r="W49">
        <v>45281.406782407408</v>
      </c>
      <c r="X49" t="s">
        <v>55</v>
      </c>
      <c r="Y49" t="s">
        <v>392</v>
      </c>
      <c r="Z49">
        <v>562</v>
      </c>
      <c r="AA49">
        <v>15600</v>
      </c>
      <c r="AB49">
        <v>11</v>
      </c>
      <c r="AC49" t="s">
        <v>261</v>
      </c>
      <c r="AD49">
        <v>30</v>
      </c>
    </row>
  </sheetData>
  <hyperlinks>
    <hyperlink ref="B37" r:id="rId1" tooltip="View/edit batch" xr:uid="{00000000-0004-0000-1000-000000000000}"/>
    <hyperlink ref="B38" r:id="rId2" tooltip="View/edit batch" xr:uid="{00000000-0004-0000-1000-000001000000}"/>
    <hyperlink ref="B39" r:id="rId3" tooltip="View/edit batch" xr:uid="{00000000-0004-0000-1000-000002000000}"/>
    <hyperlink ref="B40" r:id="rId4" tooltip="View/edit batch" xr:uid="{00000000-0004-0000-1000-000003000000}"/>
    <hyperlink ref="B41" r:id="rId5" tooltip="View/edit batch" xr:uid="{00000000-0004-0000-1000-000004000000}"/>
    <hyperlink ref="B42" r:id="rId6" tooltip="View/edit batch" xr:uid="{00000000-0004-0000-1000-000005000000}"/>
    <hyperlink ref="B43" r:id="rId7" tooltip="View/edit batch" xr:uid="{00000000-0004-0000-1000-000006000000}"/>
    <hyperlink ref="B44" r:id="rId8" tooltip="View/edit batch" xr:uid="{00000000-0004-0000-1000-000007000000}"/>
    <hyperlink ref="B45" r:id="rId9" tooltip="View/edit batch" xr:uid="{00000000-0004-0000-1000-000008000000}"/>
    <hyperlink ref="B46" r:id="rId10" tooltip="View/edit batch" xr:uid="{00000000-0004-0000-1000-000009000000}"/>
    <hyperlink ref="B47" r:id="rId11" tooltip="View/edit batch" xr:uid="{00000000-0004-0000-1000-00000A000000}"/>
    <hyperlink ref="B48" r:id="rId12" tooltip="View/edit batch" xr:uid="{00000000-0004-0000-1000-00000B000000}"/>
    <hyperlink ref="B49" r:id="rId13" tooltip="View/edit batch" xr:uid="{00000000-0004-0000-1000-00000C000000}"/>
  </hyperlinks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E983-E1C3-4A2B-8CD3-B7CB6445A4D8}">
  <sheetPr>
    <tabColor theme="9" tint="0.39997558519241921"/>
  </sheetPr>
  <dimension ref="B1:H51"/>
  <sheetViews>
    <sheetView workbookViewId="0"/>
  </sheetViews>
  <sheetFormatPr defaultRowHeight="12.75" x14ac:dyDescent="0.2"/>
  <cols>
    <col min="1" max="1" width="2.140625" customWidth="1"/>
    <col min="2" max="2" width="32.7109375" customWidth="1"/>
    <col min="3" max="7" width="12.7109375" customWidth="1"/>
    <col min="8" max="8" width="40.7109375" customWidth="1"/>
  </cols>
  <sheetData>
    <row r="1" spans="2:8" ht="18" customHeight="1" thickBot="1" x14ac:dyDescent="0.25"/>
    <row r="2" spans="2:8" ht="18" customHeight="1" x14ac:dyDescent="0.2">
      <c r="B2" s="180"/>
      <c r="C2" s="215"/>
      <c r="D2" s="229" t="s">
        <v>399</v>
      </c>
      <c r="E2" s="216"/>
      <c r="F2" s="216"/>
      <c r="G2" s="216"/>
      <c r="H2" s="217" t="str">
        <f>TEXT('SH Intermediate'!C2,"dd mmm yyyy")&amp;(" - ")&amp;TEXT('SH Intermediate'!C3,"dd mmm yyyy")</f>
        <v>01 Jan 2023 - 31 Dec 2023</v>
      </c>
    </row>
    <row r="3" spans="2:8" ht="18" customHeight="1" x14ac:dyDescent="0.2">
      <c r="B3" s="181"/>
      <c r="C3" s="173"/>
      <c r="D3" s="147" t="s">
        <v>402</v>
      </c>
      <c r="E3" s="214"/>
      <c r="F3" s="214"/>
      <c r="G3" s="214"/>
      <c r="H3" s="218"/>
    </row>
    <row r="4" spans="2:8" ht="18" customHeight="1" x14ac:dyDescent="0.2">
      <c r="B4" s="182"/>
      <c r="C4" s="174"/>
      <c r="D4" s="147" t="s">
        <v>207</v>
      </c>
      <c r="E4" s="151"/>
      <c r="F4" s="151"/>
      <c r="G4" s="151"/>
      <c r="H4" s="16" t="str">
        <f>"Report Generated: "&amp;TEXT('Reporting Policy'!C6,"dddd, dd mmmm yyyy")</f>
        <v>Report Generated: Friday, 05 January 2024</v>
      </c>
    </row>
    <row r="5" spans="2:8" ht="18" customHeight="1" thickBot="1" x14ac:dyDescent="0.25">
      <c r="B5" s="219"/>
      <c r="C5" s="176"/>
      <c r="D5" s="149" t="s">
        <v>407</v>
      </c>
      <c r="E5" s="15"/>
      <c r="F5" s="15"/>
      <c r="G5" s="15"/>
      <c r="H5" s="220"/>
    </row>
    <row r="6" spans="2:8" ht="20.100000000000001" customHeight="1" x14ac:dyDescent="0.2">
      <c r="B6" s="221"/>
      <c r="C6" s="312" t="s">
        <v>39</v>
      </c>
      <c r="D6" s="317" t="s">
        <v>179</v>
      </c>
      <c r="E6" s="314" t="s">
        <v>236</v>
      </c>
      <c r="F6" s="312" t="s">
        <v>235</v>
      </c>
      <c r="G6" s="314" t="s">
        <v>107</v>
      </c>
      <c r="H6" s="285" t="s">
        <v>53</v>
      </c>
    </row>
    <row r="7" spans="2:8" ht="20.100000000000001" customHeight="1" x14ac:dyDescent="0.2">
      <c r="B7" s="222" t="s">
        <v>9</v>
      </c>
      <c r="C7" s="313"/>
      <c r="D7" s="318"/>
      <c r="E7" s="313"/>
      <c r="F7" s="313"/>
      <c r="G7" s="313"/>
      <c r="H7" s="286"/>
    </row>
    <row r="8" spans="2:8" ht="15" x14ac:dyDescent="0.2">
      <c r="B8" s="222" t="s">
        <v>10</v>
      </c>
      <c r="C8" s="70" t="str">
        <f>IF('Data Tab - SH EPA P4'!AB19,'Data Tab - SH EPA P4'!AB19,"")</f>
        <v/>
      </c>
      <c r="D8" s="70" t="str">
        <f>IF('Data Tab - SH EPA P4'!AD19,'Data Tab - SH EPA P4'!AD19,"")</f>
        <v/>
      </c>
      <c r="E8" s="70" t="str">
        <f>IF('Data Tab - SH EPA P4'!AC19,'Data Tab - SH EPA P4'!AC19,"")</f>
        <v/>
      </c>
      <c r="F8" s="118" t="str">
        <f>IF('Data Tab - SH EPA P4'!AA19,'Data Tab - SH EPA P4'!AA19,"")</f>
        <v/>
      </c>
      <c r="G8" s="118" t="str">
        <f>IF('Data Tab - SH EPA P4'!AB19,'Data Tab - SH EPA P4'!AB19,"")</f>
        <v/>
      </c>
      <c r="H8" s="185"/>
    </row>
    <row r="9" spans="2:8" ht="15" x14ac:dyDescent="0.2">
      <c r="B9" s="222" t="s">
        <v>11</v>
      </c>
      <c r="C9" s="71" t="str">
        <f>IF('Data Tab - SH EPA P4'!AB16,'Data Tab - SH EPA P4'!AB16,"")</f>
        <v/>
      </c>
      <c r="D9" s="71" t="str">
        <f>IF('Data Tab - SH EPA P4'!AD16,'Data Tab - SH EPA P4'!AD16,"")</f>
        <v/>
      </c>
      <c r="E9" s="71" t="str">
        <f>IF('Data Tab - SH EPA P4'!AC16,'Data Tab - SH EPA P4'!AC16,"")</f>
        <v/>
      </c>
      <c r="F9" s="119" t="str">
        <f>IF('Data Tab - SH EPA P4'!AA16,'Data Tab - SH EPA P4'!AA16,"")</f>
        <v/>
      </c>
      <c r="G9" s="119" t="str">
        <f>IF('Data Tab - SH EPA P4'!AB16,'Data Tab - SH EPA P4'!AB16,"")</f>
        <v/>
      </c>
      <c r="H9" s="186"/>
    </row>
    <row r="10" spans="2:8" ht="15" customHeight="1" x14ac:dyDescent="0.2">
      <c r="B10" s="223" t="s">
        <v>12</v>
      </c>
      <c r="C10" s="70" t="str">
        <f>IF('Data Tab - SH EPA P4'!AB17,'Data Tab - SH EPA P4'!AB17,"")</f>
        <v/>
      </c>
      <c r="D10" s="70" t="str">
        <f>IF('Data Tab - SH EPA P4'!AD17,'Data Tab - SH EPA P4'!AD17,"")</f>
        <v/>
      </c>
      <c r="E10" s="70" t="str">
        <f>IF('Data Tab - SH EPA P4'!AC17,'Data Tab - SH EPA P4'!AC17,"")</f>
        <v/>
      </c>
      <c r="F10" s="120" t="str">
        <f>IF('Data Tab - SH EPA P4'!AA17,'Data Tab - SH EPA P4'!AA17,"")</f>
        <v/>
      </c>
      <c r="G10" s="120" t="str">
        <f>IF('Data Tab - SH EPA P4'!AB17,'Data Tab - SH EPA P4'!AB17,"")</f>
        <v/>
      </c>
      <c r="H10" s="185"/>
    </row>
    <row r="11" spans="2:8" ht="39.950000000000003" customHeight="1" x14ac:dyDescent="0.2">
      <c r="B11" s="224" t="s">
        <v>0</v>
      </c>
      <c r="C11" s="29" t="s">
        <v>239</v>
      </c>
      <c r="D11" s="29" t="s">
        <v>240</v>
      </c>
      <c r="E11" s="29" t="s">
        <v>239</v>
      </c>
      <c r="F11" s="29" t="s">
        <v>239</v>
      </c>
      <c r="G11" s="127" t="s">
        <v>456</v>
      </c>
      <c r="H11" s="189"/>
    </row>
    <row r="12" spans="2:8" hidden="1" x14ac:dyDescent="0.2">
      <c r="B12" s="225"/>
      <c r="C12" s="72"/>
      <c r="D12" s="72"/>
      <c r="E12" s="72"/>
      <c r="F12" s="83"/>
      <c r="G12" s="121"/>
      <c r="H12" s="189"/>
    </row>
    <row r="13" spans="2:8" x14ac:dyDescent="0.2">
      <c r="B13" s="226">
        <f t="array" ref="B13">IFERROR(INDEX('SH Intermediate'!$K$8:$K$103,MATCH(0,COUNTIF($B$12:B12,'SH Intermediate'!$K$8:$K$103&amp;""),0)),"")</f>
        <v>44937</v>
      </c>
      <c r="C13" s="26">
        <f t="array" ref="C13">IFERROR(INDEX('Data Tab - SH EPA P4'!Z$37:Z$405,MATCH(1,INDEX(('Data Tab - SH EPA P4'!$C$37:$C$405=$B13)*('Data Tab - SH EPA P4'!Z$37:Z$405&lt;&gt;""),0),0)),"")</f>
        <v>53</v>
      </c>
      <c r="D13" s="26" t="str">
        <f t="array" ref="D13">IFERROR(INDEX('Data Tab - SH EPA P4'!AA$37:AA$405,MATCH(1,INDEX(('Data Tab - SH EPA P4'!$C$37:$C$405=$B13)*('Data Tab - SH EPA P4'!AA$37:AA$405&lt;&gt;""),0),0)),"")</f>
        <v>&lt;10</v>
      </c>
      <c r="E13" s="44">
        <f t="array" ref="E13">IFERROR(INDEX('Data Tab - SH EPA P4'!AB$37:AB$405,MATCH(1,INDEX(('Data Tab - SH EPA P4'!$C$37:$C$405=$B13)*('Data Tab - SH EPA P4'!AB$37:AB$405&lt;&gt;""),0),0)),"")</f>
        <v>1.52</v>
      </c>
      <c r="F13" s="44">
        <f t="array" ref="F13">IFERROR(INDEX('Data Tab - SH EPA P4'!AC$37:AC$405,MATCH(1,INDEX(('Data Tab - SH EPA P4'!$C$37:$C$405=$B13)*('Data Tab - SH EPA P4'!AC$37:AC$405&lt;&gt;""),0),0)),"")</f>
        <v>0.27</v>
      </c>
      <c r="G13" s="122">
        <f t="array" ref="G13">IFERROR(INDEX('Data Tab - SH EPA P4'!AD$37:AD$405,MATCH(1,INDEX(('Data Tab - SH EPA P4'!$C$37:$C$405=$B13)*('Data Tab - SH EPA P4'!AD$37:AD$405&lt;&gt;""),0),0)),"")</f>
        <v>5.3</v>
      </c>
      <c r="H13" s="263" t="str">
        <f t="array" ref="H13">IFERROR(INDEX('Data Tab - SH Effluent Quality'!S$37:S$2000,MATCH(1,INDEX((TRUNC('Data Tab - SH Effluent Quality'!$C$37:$C$2000,0)=$B13)*('Data Tab - SH Effluent Quality'!S$37:S$2000&lt;&gt;""),0),0)),"")</f>
        <v/>
      </c>
    </row>
    <row r="14" spans="2:8" x14ac:dyDescent="0.2">
      <c r="B14" s="226">
        <f t="array" ref="B14">IFERROR(INDEX('SH Intermediate'!$K$8:$K$103,MATCH(0,COUNTIF($B$12:B13,'SH Intermediate'!$K$8:$K$103&amp;""),0)),"")</f>
        <v>44965</v>
      </c>
      <c r="C14" s="26">
        <f t="array" ref="C14">IFERROR(INDEX('Data Tab - SH EPA P4'!Z$37:Z$405,MATCH(1,INDEX(('Data Tab - SH EPA P4'!$C$37:$C$405=$B14)*('Data Tab - SH EPA P4'!Z$37:Z$405&lt;&gt;""),0),0)),"")</f>
        <v>107</v>
      </c>
      <c r="D14" s="26" t="str">
        <f t="array" ref="D14">IFERROR(INDEX('Data Tab - SH EPA P4'!AA$37:AA$405,MATCH(1,INDEX(('Data Tab - SH EPA P4'!$C$37:$C$405=$B14)*('Data Tab - SH EPA P4'!AA$37:AA$405&lt;&gt;""),0),0)),"")</f>
        <v>&lt;10</v>
      </c>
      <c r="E14" s="44">
        <f t="array" ref="E14">IFERROR(INDEX('Data Tab - SH EPA P4'!AB$37:AB$405,MATCH(1,INDEX(('Data Tab - SH EPA P4'!$C$37:$C$405=$B14)*('Data Tab - SH EPA P4'!AB$37:AB$405&lt;&gt;""),0),0)),"")</f>
        <v>1.39</v>
      </c>
      <c r="F14" s="44">
        <f t="array" ref="F14">IFERROR(INDEX('Data Tab - SH EPA P4'!AC$37:AC$405,MATCH(1,INDEX(('Data Tab - SH EPA P4'!$C$37:$C$405=$B14)*('Data Tab - SH EPA P4'!AC$37:AC$405&lt;&gt;""),0),0)),"")</f>
        <v>0.37</v>
      </c>
      <c r="G14" s="122">
        <f t="array" ref="G14">IFERROR(INDEX('Data Tab - SH EPA P4'!AD$37:AD$405,MATCH(1,INDEX(('Data Tab - SH EPA P4'!$C$37:$C$405=$B14)*('Data Tab - SH EPA P4'!AD$37:AD$405&lt;&gt;""),0),0)),"")</f>
        <v>5.8</v>
      </c>
      <c r="H14" s="263" t="str">
        <f t="array" ref="H14">IFERROR(INDEX('Data Tab - SH Effluent Quality'!S$37:S$2000,MATCH(1,INDEX((TRUNC('Data Tab - SH Effluent Quality'!$C$37:$C$2000,0)=$B14)*('Data Tab - SH Effluent Quality'!S$37:S$2000&lt;&gt;""),0),0)),"")</f>
        <v/>
      </c>
    </row>
    <row r="15" spans="2:8" x14ac:dyDescent="0.2">
      <c r="B15" s="226">
        <f t="array" ref="B15">IFERROR(INDEX('SH Intermediate'!$K$8:$K$103,MATCH(0,COUNTIF($B$12:B14,'SH Intermediate'!$K$8:$K$103&amp;""),0)),"")</f>
        <v>45049.333333333328</v>
      </c>
      <c r="C15" s="26">
        <f t="array" ref="C15">IFERROR(INDEX('Data Tab - SH EPA P4'!Z$37:Z$405,MATCH(1,INDEX(('Data Tab - SH EPA P4'!$C$37:$C$405=$B15)*('Data Tab - SH EPA P4'!Z$37:Z$405&lt;&gt;""),0),0)),"")</f>
        <v>57</v>
      </c>
      <c r="D15" s="26" t="str">
        <f t="array" ref="D15">IFERROR(INDEX('Data Tab - SH EPA P4'!AA$37:AA$405,MATCH(1,INDEX(('Data Tab - SH EPA P4'!$C$37:$C$405=$B15)*('Data Tab - SH EPA P4'!AA$37:AA$405&lt;&gt;""),0),0)),"")</f>
        <v>&lt;2</v>
      </c>
      <c r="E15" s="44">
        <f t="array" ref="E15">IFERROR(INDEX('Data Tab - SH EPA P4'!AB$37:AB$405,MATCH(1,INDEX(('Data Tab - SH EPA P4'!$C$37:$C$405=$B15)*('Data Tab - SH EPA P4'!AB$37:AB$405&lt;&gt;""),0),0)),"")</f>
        <v>1.5</v>
      </c>
      <c r="F15" s="44">
        <f t="array" ref="F15">IFERROR(INDEX('Data Tab - SH EPA P4'!AC$37:AC$405,MATCH(1,INDEX(('Data Tab - SH EPA P4'!$C$37:$C$405=$B15)*('Data Tab - SH EPA P4'!AC$37:AC$405&lt;&gt;""),0),0)),"")</f>
        <v>0.1</v>
      </c>
      <c r="G15" s="122">
        <f t="array" ref="G15">IFERROR(INDEX('Data Tab - SH EPA P4'!AD$37:AD$405,MATCH(1,INDEX(('Data Tab - SH EPA P4'!$C$37:$C$405=$B15)*('Data Tab - SH EPA P4'!AD$37:AD$405&lt;&gt;""),0),0)),"")</f>
        <v>6.5</v>
      </c>
      <c r="H15" s="263" t="str">
        <f t="array" ref="H15">IFERROR(INDEX('Data Tab - SH Effluent Quality'!S$37:S$2000,MATCH(1,INDEX((TRUNC('Data Tab - SH Effluent Quality'!$C$37:$C$2000,0)=$B15)*('Data Tab - SH Effluent Quality'!S$37:S$2000&lt;&gt;""),0),0)),"")</f>
        <v/>
      </c>
    </row>
    <row r="16" spans="2:8" x14ac:dyDescent="0.2">
      <c r="B16" s="226">
        <f t="array" ref="B16">IFERROR(INDEX('SH Intermediate'!$K$8:$K$103,MATCH(0,COUNTIF($B$12:B15,'SH Intermediate'!$K$8:$K$103&amp;""),0)),"")</f>
        <v>45133.333333333328</v>
      </c>
      <c r="C16" s="26">
        <f t="array" ref="C16">IFERROR(INDEX('Data Tab - SH EPA P4'!Z$37:Z$405,MATCH(1,INDEX(('Data Tab - SH EPA P4'!$C$37:$C$405=$B16)*('Data Tab - SH EPA P4'!Z$37:Z$405&lt;&gt;""),0),0)),"")</f>
        <v>325</v>
      </c>
      <c r="D16" s="26" t="str">
        <f t="array" ref="D16">IFERROR(INDEX('Data Tab - SH EPA P4'!AA$37:AA$405,MATCH(1,INDEX(('Data Tab - SH EPA P4'!$C$37:$C$405=$B16)*('Data Tab - SH EPA P4'!AA$37:AA$405&lt;&gt;""),0),0)),"")</f>
        <v>&lt;2</v>
      </c>
      <c r="E16" s="44">
        <f t="array" ref="E16">IFERROR(INDEX('Data Tab - SH EPA P4'!AB$37:AB$405,MATCH(1,INDEX(('Data Tab - SH EPA P4'!$C$37:$C$405=$B16)*('Data Tab - SH EPA P4'!AB$37:AB$405&lt;&gt;""),0),0)),"")</f>
        <v>3.49</v>
      </c>
      <c r="F16" s="44">
        <f t="array" ref="F16">IFERROR(INDEX('Data Tab - SH EPA P4'!AC$37:AC$405,MATCH(1,INDEX(('Data Tab - SH EPA P4'!$C$37:$C$405=$B16)*('Data Tab - SH EPA P4'!AC$37:AC$405&lt;&gt;""),0),0)),"")</f>
        <v>0.11</v>
      </c>
      <c r="G16" s="122">
        <f t="array" ref="G16">IFERROR(INDEX('Data Tab - SH EPA P4'!AD$37:AD$405,MATCH(1,INDEX(('Data Tab - SH EPA P4'!$C$37:$C$405=$B16)*('Data Tab - SH EPA P4'!AD$37:AD$405&lt;&gt;""),0),0)),"")</f>
        <v>5.6</v>
      </c>
      <c r="H16" s="263" t="str">
        <f t="array" ref="H16">IFERROR(INDEX('Data Tab - SH Effluent Quality'!S$37:S$2000,MATCH(1,INDEX((TRUNC('Data Tab - SH Effluent Quality'!$C$37:$C$2000,0)=$B16)*('Data Tab - SH Effluent Quality'!S$37:S$2000&lt;&gt;""),0),0)),"")</f>
        <v/>
      </c>
    </row>
    <row r="17" spans="2:8" x14ac:dyDescent="0.2">
      <c r="B17" s="226">
        <f t="array" ref="B17">IFERROR(INDEX('SH Intermediate'!$K$8:$K$103,MATCH(0,COUNTIF($B$12:B16,'SH Intermediate'!$K$8:$K$103&amp;""),0)),"")</f>
        <v>45189.413194444445</v>
      </c>
      <c r="C17" s="26">
        <f t="array" ref="C17">IFERROR(INDEX('Data Tab - SH EPA P4'!Z$37:Z$405,MATCH(1,INDEX(('Data Tab - SH EPA P4'!$C$37:$C$405=$B17)*('Data Tab - SH EPA P4'!Z$37:Z$405&lt;&gt;""),0),0)),"")</f>
        <v>667</v>
      </c>
      <c r="D17" s="26">
        <f t="array" ref="D17">IFERROR(INDEX('Data Tab - SH EPA P4'!AA$37:AA$405,MATCH(1,INDEX(('Data Tab - SH EPA P4'!$C$37:$C$405=$B17)*('Data Tab - SH EPA P4'!AA$37:AA$405&lt;&gt;""),0),0)),"")</f>
        <v>4</v>
      </c>
      <c r="E17" s="44">
        <f t="array" ref="E17">IFERROR(INDEX('Data Tab - SH EPA P4'!AB$37:AB$405,MATCH(1,INDEX(('Data Tab - SH EPA P4'!$C$37:$C$405=$B17)*('Data Tab - SH EPA P4'!AB$37:AB$405&lt;&gt;""),0),0)),"")</f>
        <v>3.48</v>
      </c>
      <c r="F17" s="44">
        <f t="array" ref="F17">IFERROR(INDEX('Data Tab - SH EPA P4'!AC$37:AC$405,MATCH(1,INDEX(('Data Tab - SH EPA P4'!$C$37:$C$405=$B17)*('Data Tab - SH EPA P4'!AC$37:AC$405&lt;&gt;""),0),0)),"")</f>
        <v>0.4</v>
      </c>
      <c r="G17" s="122">
        <f t="array" ref="G17">IFERROR(INDEX('Data Tab - SH EPA P4'!AD$37:AD$405,MATCH(1,INDEX(('Data Tab - SH EPA P4'!$C$37:$C$405=$B17)*('Data Tab - SH EPA P4'!AD$37:AD$405&lt;&gt;""),0),0)),"")</f>
        <v>7.6</v>
      </c>
      <c r="H17" s="263" t="str">
        <f t="array" ref="H17">IFERROR(INDEX('Data Tab - SH Effluent Quality'!S$37:S$2000,MATCH(1,INDEX((TRUNC('Data Tab - SH Effluent Quality'!$C$37:$C$2000,0)=$B17)*('Data Tab - SH Effluent Quality'!S$37:S$2000&lt;&gt;""),0),0)),"")</f>
        <v/>
      </c>
    </row>
    <row r="18" spans="2:8" x14ac:dyDescent="0.2">
      <c r="B18" s="226">
        <f t="array" ref="B18">IFERROR(INDEX('SH Intermediate'!$K$8:$K$103,MATCH(0,COUNTIF($B$12:B17,'SH Intermediate'!$K$8:$K$103&amp;""),0)),"")</f>
        <v>45217.454861111109</v>
      </c>
      <c r="C18" s="26">
        <f t="array" ref="C18">IFERROR(INDEX('Data Tab - SH EPA P4'!Z$37:Z$405,MATCH(1,INDEX(('Data Tab - SH EPA P4'!$C$37:$C$405=$B18)*('Data Tab - SH EPA P4'!Z$37:Z$405&lt;&gt;""),0),0)),"")</f>
        <v>638</v>
      </c>
      <c r="D18" s="26" t="str">
        <f t="array" ref="D18">IFERROR(INDEX('Data Tab - SH EPA P4'!AA$37:AA$405,MATCH(1,INDEX(('Data Tab - SH EPA P4'!$C$37:$C$405=$B18)*('Data Tab - SH EPA P4'!AA$37:AA$405&lt;&gt;""),0),0)),"")</f>
        <v>&lt;2</v>
      </c>
      <c r="E18" s="44">
        <f t="array" ref="E18">IFERROR(INDEX('Data Tab - SH EPA P4'!AB$37:AB$405,MATCH(1,INDEX(('Data Tab - SH EPA P4'!$C$37:$C$405=$B18)*('Data Tab - SH EPA P4'!AB$37:AB$405&lt;&gt;""),0),0)),"")</f>
        <v>3.4</v>
      </c>
      <c r="F18" s="44">
        <f t="array" ref="F18">IFERROR(INDEX('Data Tab - SH EPA P4'!AC$37:AC$405,MATCH(1,INDEX(('Data Tab - SH EPA P4'!$C$37:$C$405=$B18)*('Data Tab - SH EPA P4'!AC$37:AC$405&lt;&gt;""),0),0)),"")</f>
        <v>1.07</v>
      </c>
      <c r="G18" s="122">
        <f t="array" ref="G18">IFERROR(INDEX('Data Tab - SH EPA P4'!AD$37:AD$405,MATCH(1,INDEX(('Data Tab - SH EPA P4'!$C$37:$C$405=$B18)*('Data Tab - SH EPA P4'!AD$37:AD$405&lt;&gt;""),0),0)),"")</f>
        <v>7.6</v>
      </c>
      <c r="H18" s="263" t="str">
        <f t="array" ref="H18">IFERROR(INDEX('Data Tab - SH Effluent Quality'!S$37:S$2000,MATCH(1,INDEX((TRUNC('Data Tab - SH Effluent Quality'!$C$37:$C$2000,0)=$B18)*('Data Tab - SH Effluent Quality'!S$37:S$2000&lt;&gt;""),0),0)),"")</f>
        <v/>
      </c>
    </row>
    <row r="19" spans="2:8" x14ac:dyDescent="0.2">
      <c r="B19" s="226">
        <f t="array" ref="B19">IFERROR(INDEX('SH Intermediate'!$K$8:$K$103,MATCH(0,COUNTIF($B$12:B18,'SH Intermediate'!$K$8:$K$103&amp;""),0)),"")</f>
        <v>45245</v>
      </c>
      <c r="C19" s="26">
        <f t="array" ref="C19">IFERROR(INDEX('Data Tab - SH EPA P4'!Z$37:Z$405,MATCH(1,INDEX(('Data Tab - SH EPA P4'!$C$37:$C$405=$B19)*('Data Tab - SH EPA P4'!Z$37:Z$405&lt;&gt;""),0),0)),"")</f>
        <v>331</v>
      </c>
      <c r="D19" s="26">
        <f t="array" ref="D19">IFERROR(INDEX('Data Tab - SH EPA P4'!AA$37:AA$405,MATCH(1,INDEX(('Data Tab - SH EPA P4'!$C$37:$C$405=$B19)*('Data Tab - SH EPA P4'!AA$37:AA$405&lt;&gt;""),0),0)),"")</f>
        <v>28</v>
      </c>
      <c r="E19" s="44">
        <f t="array" ref="E19">IFERROR(INDEX('Data Tab - SH EPA P4'!AB$37:AB$405,MATCH(1,INDEX(('Data Tab - SH EPA P4'!$C$37:$C$405=$B19)*('Data Tab - SH EPA P4'!AB$37:AB$405&lt;&gt;""),0),0)),"")</f>
        <v>2.79</v>
      </c>
      <c r="F19" s="44">
        <f t="array" ref="F19">IFERROR(INDEX('Data Tab - SH EPA P4'!AC$37:AC$405,MATCH(1,INDEX(('Data Tab - SH EPA P4'!$C$37:$C$405=$B19)*('Data Tab - SH EPA P4'!AC$37:AC$405&lt;&gt;""),0),0)),"")</f>
        <v>0.1</v>
      </c>
      <c r="G19" s="122">
        <f t="array" ref="G19">IFERROR(INDEX('Data Tab - SH EPA P4'!AD$37:AD$405,MATCH(1,INDEX(('Data Tab - SH EPA P4'!$C$37:$C$405=$B19)*('Data Tab - SH EPA P4'!AD$37:AD$405&lt;&gt;""),0),0)),"")</f>
        <v>5.5</v>
      </c>
      <c r="H19" s="263" t="str">
        <f t="array" ref="H19">IFERROR(INDEX('Data Tab - SH Effluent Quality'!S$37:S$2000,MATCH(1,INDEX((TRUNC('Data Tab - SH Effluent Quality'!$C$37:$C$2000,0)=$B19)*('Data Tab - SH Effluent Quality'!S$37:S$2000&lt;&gt;""),0),0)),"")</f>
        <v/>
      </c>
    </row>
    <row r="20" spans="2:8" x14ac:dyDescent="0.2">
      <c r="B20" s="226" t="str">
        <f t="array" ref="B20">IFERROR(INDEX('SH Intermediate'!$K$8:$K$103,MATCH(0,COUNTIF($B$12:B19,'SH Intermediate'!$K$8:$K$103&amp;""),0)),"")</f>
        <v/>
      </c>
      <c r="C20" s="26" t="str">
        <f t="array" ref="C20">IFERROR(INDEX('Data Tab - SH EPA P4'!Z$37:Z$405,MATCH(1,INDEX(('Data Tab - SH EPA P4'!$C$37:$C$405=$B20)*('Data Tab - SH EPA P4'!Z$37:Z$405&lt;&gt;""),0),0)),"")</f>
        <v/>
      </c>
      <c r="D20" s="26" t="str">
        <f t="array" ref="D20">IFERROR(INDEX('Data Tab - SH EPA P4'!AA$37:AA$405,MATCH(1,INDEX(('Data Tab - SH EPA P4'!$C$37:$C$405=$B20)*('Data Tab - SH EPA P4'!AA$37:AA$405&lt;&gt;""),0),0)),"")</f>
        <v/>
      </c>
      <c r="E20" s="44" t="str">
        <f t="array" ref="E20">IFERROR(INDEX('Data Tab - SH EPA P4'!AB$37:AB$405,MATCH(1,INDEX(('Data Tab - SH EPA P4'!$C$37:$C$405=$B20)*('Data Tab - SH EPA P4'!AB$37:AB$405&lt;&gt;""),0),0)),"")</f>
        <v/>
      </c>
      <c r="F20" s="44" t="str">
        <f t="array" ref="F20">IFERROR(INDEX('Data Tab - SH EPA P4'!AC$37:AC$405,MATCH(1,INDEX(('Data Tab - SH EPA P4'!$C$37:$C$405=$B20)*('Data Tab - SH EPA P4'!AC$37:AC$405&lt;&gt;""),0),0)),"")</f>
        <v/>
      </c>
      <c r="G20" s="122" t="str">
        <f t="array" ref="G20">IFERROR(INDEX('Data Tab - SH EPA P4'!AD$37:AD$405,MATCH(1,INDEX(('Data Tab - SH EPA P4'!$C$37:$C$405=$B20)*('Data Tab - SH EPA P4'!AD$37:AD$405&lt;&gt;""),0),0)),"")</f>
        <v/>
      </c>
      <c r="H20" s="263" t="str">
        <f t="array" ref="H20">IFERROR(INDEX('Data Tab - SH Effluent Quality'!S$37:S$2000,MATCH(1,INDEX((TRUNC('Data Tab - SH Effluent Quality'!$C$37:$C$2000,0)=$B20)*('Data Tab - SH Effluent Quality'!S$37:S$2000&lt;&gt;""),0),0)),"")</f>
        <v/>
      </c>
    </row>
    <row r="21" spans="2:8" x14ac:dyDescent="0.2">
      <c r="B21" s="226" t="str">
        <f t="array" ref="B21">IFERROR(INDEX('SH Intermediate'!$K$8:$K$103,MATCH(0,COUNTIF($B$12:B20,'SH Intermediate'!$K$8:$K$103&amp;""),0)),"")</f>
        <v/>
      </c>
      <c r="C21" s="26" t="str">
        <f t="array" ref="C21">IFERROR(INDEX('Data Tab - SH EPA P4'!Z$37:Z$405,MATCH(1,INDEX(('Data Tab - SH EPA P4'!$C$37:$C$405=$B21)*('Data Tab - SH EPA P4'!Z$37:Z$405&lt;&gt;""),0),0)),"")</f>
        <v/>
      </c>
      <c r="D21" s="26" t="str">
        <f t="array" ref="D21">IFERROR(INDEX('Data Tab - SH EPA P4'!AA$37:AA$405,MATCH(1,INDEX(('Data Tab - SH EPA P4'!$C$37:$C$405=$B21)*('Data Tab - SH EPA P4'!AA$37:AA$405&lt;&gt;""),0),0)),"")</f>
        <v/>
      </c>
      <c r="E21" s="44" t="str">
        <f t="array" ref="E21">IFERROR(INDEX('Data Tab - SH EPA P4'!AB$37:AB$405,MATCH(1,INDEX(('Data Tab - SH EPA P4'!$C$37:$C$405=$B21)*('Data Tab - SH EPA P4'!AB$37:AB$405&lt;&gt;""),0),0)),"")</f>
        <v/>
      </c>
      <c r="F21" s="44" t="str">
        <f t="array" ref="F21">IFERROR(INDEX('Data Tab - SH EPA P4'!AC$37:AC$405,MATCH(1,INDEX(('Data Tab - SH EPA P4'!$C$37:$C$405=$B21)*('Data Tab - SH EPA P4'!AC$37:AC$405&lt;&gt;""),0),0)),"")</f>
        <v/>
      </c>
      <c r="G21" s="122" t="str">
        <f t="array" ref="G21">IFERROR(INDEX('Data Tab - SH EPA P4'!AD$37:AD$405,MATCH(1,INDEX(('Data Tab - SH EPA P4'!$C$37:$C$405=$B21)*('Data Tab - SH EPA P4'!AD$37:AD$405&lt;&gt;""),0),0)),"")</f>
        <v/>
      </c>
      <c r="H21" s="263" t="str">
        <f t="array" ref="H21">IFERROR(INDEX('Data Tab - SH Effluent Quality'!S$37:S$2000,MATCH(1,INDEX((TRUNC('Data Tab - SH Effluent Quality'!$C$37:$C$2000,0)=$B21)*('Data Tab - SH Effluent Quality'!S$37:S$2000&lt;&gt;""),0),0)),"")</f>
        <v/>
      </c>
    </row>
    <row r="22" spans="2:8" x14ac:dyDescent="0.2">
      <c r="B22" s="226" t="str">
        <f t="array" ref="B22">IFERROR(INDEX('SH Intermediate'!$K$8:$K$103,MATCH(0,COUNTIF($B$12:B21,'SH Intermediate'!$K$8:$K$103&amp;""),0)),"")</f>
        <v/>
      </c>
      <c r="C22" s="26" t="str">
        <f t="array" ref="C22">IFERROR(INDEX('Data Tab - SH EPA P4'!Z$37:Z$405,MATCH(1,INDEX(('Data Tab - SH EPA P4'!$C$37:$C$405=$B22)*('Data Tab - SH EPA P4'!Z$37:Z$405&lt;&gt;""),0),0)),"")</f>
        <v/>
      </c>
      <c r="D22" s="26" t="str">
        <f t="array" ref="D22">IFERROR(INDEX('Data Tab - SH EPA P4'!AA$37:AA$405,MATCH(1,INDEX(('Data Tab - SH EPA P4'!$C$37:$C$405=$B22)*('Data Tab - SH EPA P4'!AA$37:AA$405&lt;&gt;""),0),0)),"")</f>
        <v/>
      </c>
      <c r="E22" s="44" t="str">
        <f t="array" ref="E22">IFERROR(INDEX('Data Tab - SH EPA P4'!AB$37:AB$405,MATCH(1,INDEX(('Data Tab - SH EPA P4'!$C$37:$C$405=$B22)*('Data Tab - SH EPA P4'!AB$37:AB$405&lt;&gt;""),0),0)),"")</f>
        <v/>
      </c>
      <c r="F22" s="44" t="str">
        <f t="array" ref="F22">IFERROR(INDEX('Data Tab - SH EPA P4'!AC$37:AC$405,MATCH(1,INDEX(('Data Tab - SH EPA P4'!$C$37:$C$405=$B22)*('Data Tab - SH EPA P4'!AC$37:AC$405&lt;&gt;""),0),0)),"")</f>
        <v/>
      </c>
      <c r="G22" s="122" t="str">
        <f t="array" ref="G22">IFERROR(INDEX('Data Tab - SH EPA P4'!AD$37:AD$405,MATCH(1,INDEX(('Data Tab - SH EPA P4'!$C$37:$C$405=$B22)*('Data Tab - SH EPA P4'!AD$37:AD$405&lt;&gt;""),0),0)),"")</f>
        <v/>
      </c>
      <c r="H22" s="263" t="str">
        <f t="array" ref="H22">IFERROR(INDEX('Data Tab - SH Effluent Quality'!S$37:S$2000,MATCH(1,INDEX((TRUNC('Data Tab - SH Effluent Quality'!$C$37:$C$2000,0)=$B22)*('Data Tab - SH Effluent Quality'!S$37:S$2000&lt;&gt;""),0),0)),"")</f>
        <v/>
      </c>
    </row>
    <row r="23" spans="2:8" x14ac:dyDescent="0.2">
      <c r="B23" s="226" t="str">
        <f t="array" ref="B23">IFERROR(INDEX('SH Intermediate'!$K$8:$K$103,MATCH(0,COUNTIF($B$12:B22,'SH Intermediate'!$K$8:$K$103&amp;""),0)),"")</f>
        <v/>
      </c>
      <c r="C23" s="26" t="str">
        <f t="array" ref="C23">IFERROR(INDEX('Data Tab - SH EPA P4'!Z$37:Z$405,MATCH(1,INDEX(('Data Tab - SH EPA P4'!$C$37:$C$405=$B23)*('Data Tab - SH EPA P4'!Z$37:Z$405&lt;&gt;""),0),0)),"")</f>
        <v/>
      </c>
      <c r="D23" s="26" t="str">
        <f t="array" ref="D23">IFERROR(INDEX('Data Tab - SH EPA P4'!AA$37:AA$405,MATCH(1,INDEX(('Data Tab - SH EPA P4'!$C$37:$C$405=$B23)*('Data Tab - SH EPA P4'!AA$37:AA$405&lt;&gt;""),0),0)),"")</f>
        <v/>
      </c>
      <c r="E23" s="44" t="str">
        <f t="array" ref="E23">IFERROR(INDEX('Data Tab - SH EPA P4'!AB$37:AB$405,MATCH(1,INDEX(('Data Tab - SH EPA P4'!$C$37:$C$405=$B23)*('Data Tab - SH EPA P4'!AB$37:AB$405&lt;&gt;""),0),0)),"")</f>
        <v/>
      </c>
      <c r="F23" s="44" t="str">
        <f t="array" ref="F23">IFERROR(INDEX('Data Tab - SH EPA P4'!AC$37:AC$405,MATCH(1,INDEX(('Data Tab - SH EPA P4'!$C$37:$C$405=$B23)*('Data Tab - SH EPA P4'!AC$37:AC$405&lt;&gt;""),0),0)),"")</f>
        <v/>
      </c>
      <c r="G23" s="122" t="str">
        <f t="array" ref="G23">IFERROR(INDEX('Data Tab - SH EPA P4'!AD$37:AD$405,MATCH(1,INDEX(('Data Tab - SH EPA P4'!$C$37:$C$405=$B23)*('Data Tab - SH EPA P4'!AD$37:AD$405&lt;&gt;""),0),0)),"")</f>
        <v/>
      </c>
      <c r="H23" s="263" t="str">
        <f t="array" ref="H23">IFERROR(INDEX('Data Tab - SH Effluent Quality'!S$37:S$2000,MATCH(1,INDEX((TRUNC('Data Tab - SH Effluent Quality'!$C$37:$C$2000,0)=$B23)*('Data Tab - SH Effluent Quality'!S$37:S$2000&lt;&gt;""),0),0)),"")</f>
        <v/>
      </c>
    </row>
    <row r="24" spans="2:8" x14ac:dyDescent="0.2">
      <c r="B24" s="226" t="str">
        <f t="array" ref="B24">IFERROR(INDEX('SH Intermediate'!$K$8:$K$103,MATCH(0,COUNTIF($B$12:B23,'SH Intermediate'!$K$8:$K$103&amp;""),0)),"")</f>
        <v/>
      </c>
      <c r="C24" s="26" t="str">
        <f t="array" ref="C24">IFERROR(INDEX('Data Tab - SH EPA P4'!Z$37:Z$405,MATCH(1,INDEX(('Data Tab - SH EPA P4'!$C$37:$C$405=$B24)*('Data Tab - SH EPA P4'!Z$37:Z$405&lt;&gt;""),0),0)),"")</f>
        <v/>
      </c>
      <c r="D24" s="26" t="str">
        <f t="array" ref="D24">IFERROR(INDEX('Data Tab - SH EPA P4'!AA$37:AA$405,MATCH(1,INDEX(('Data Tab - SH EPA P4'!$C$37:$C$405=$B24)*('Data Tab - SH EPA P4'!AA$37:AA$405&lt;&gt;""),0),0)),"")</f>
        <v/>
      </c>
      <c r="E24" s="44" t="str">
        <f t="array" ref="E24">IFERROR(INDEX('Data Tab - SH EPA P4'!AB$37:AB$405,MATCH(1,INDEX(('Data Tab - SH EPA P4'!$C$37:$C$405=$B24)*('Data Tab - SH EPA P4'!AB$37:AB$405&lt;&gt;""),0),0)),"")</f>
        <v/>
      </c>
      <c r="F24" s="44" t="str">
        <f t="array" ref="F24">IFERROR(INDEX('Data Tab - SH EPA P4'!AC$37:AC$405,MATCH(1,INDEX(('Data Tab - SH EPA P4'!$C$37:$C$405=$B24)*('Data Tab - SH EPA P4'!AC$37:AC$405&lt;&gt;""),0),0)),"")</f>
        <v/>
      </c>
      <c r="G24" s="122" t="str">
        <f t="array" ref="G24">IFERROR(INDEX('Data Tab - SH EPA P4'!AD$37:AD$405,MATCH(1,INDEX(('Data Tab - SH EPA P4'!$C$37:$C$405=$B24)*('Data Tab - SH EPA P4'!AD$37:AD$405&lt;&gt;""),0),0)),"")</f>
        <v/>
      </c>
      <c r="H24" s="263" t="str">
        <f t="array" ref="H24">IFERROR(INDEX('Data Tab - SH Effluent Quality'!S$37:S$2000,MATCH(1,INDEX((TRUNC('Data Tab - SH Effluent Quality'!$C$37:$C$2000,0)=$B24)*('Data Tab - SH Effluent Quality'!S$37:S$2000&lt;&gt;""),0),0)),"")</f>
        <v/>
      </c>
    </row>
    <row r="25" spans="2:8" x14ac:dyDescent="0.2">
      <c r="B25" s="226" t="str">
        <f t="array" ref="B25">IFERROR(INDEX('SH Intermediate'!$K$8:$K$103,MATCH(0,COUNTIF($B$12:B24,'SH Intermediate'!$K$8:$K$103&amp;""),0)),"")</f>
        <v/>
      </c>
      <c r="C25" s="26" t="str">
        <f t="array" ref="C25">IFERROR(INDEX('Data Tab - SH EPA P4'!Z$37:Z$405,MATCH(1,INDEX(('Data Tab - SH EPA P4'!$C$37:$C$405=$B25)*('Data Tab - SH EPA P4'!Z$37:Z$405&lt;&gt;""),0),0)),"")</f>
        <v/>
      </c>
      <c r="D25" s="26" t="str">
        <f t="array" ref="D25">IFERROR(INDEX('Data Tab - SH EPA P4'!AA$37:AA$405,MATCH(1,INDEX(('Data Tab - SH EPA P4'!$C$37:$C$405=$B25)*('Data Tab - SH EPA P4'!AA$37:AA$405&lt;&gt;""),0),0)),"")</f>
        <v/>
      </c>
      <c r="E25" s="44" t="str">
        <f t="array" ref="E25">IFERROR(INDEX('Data Tab - SH EPA P4'!AB$37:AB$405,MATCH(1,INDEX(('Data Tab - SH EPA P4'!$C$37:$C$405=$B25)*('Data Tab - SH EPA P4'!AB$37:AB$405&lt;&gt;""),0),0)),"")</f>
        <v/>
      </c>
      <c r="F25" s="44" t="str">
        <f t="array" ref="F25">IFERROR(INDEX('Data Tab - SH EPA P4'!AC$37:AC$405,MATCH(1,INDEX(('Data Tab - SH EPA P4'!$C$37:$C$405=$B25)*('Data Tab - SH EPA P4'!AC$37:AC$405&lt;&gt;""),0),0)),"")</f>
        <v/>
      </c>
      <c r="G25" s="122" t="str">
        <f t="array" ref="G25">IFERROR(INDEX('Data Tab - SH EPA P4'!AD$37:AD$405,MATCH(1,INDEX(('Data Tab - SH EPA P4'!$C$37:$C$405=$B25)*('Data Tab - SH EPA P4'!AD$37:AD$405&lt;&gt;""),0),0)),"")</f>
        <v/>
      </c>
      <c r="H25" s="263" t="str">
        <f t="array" ref="H25">IFERROR(INDEX('Data Tab - SH Effluent Quality'!S$37:S$2000,MATCH(1,INDEX((TRUNC('Data Tab - SH Effluent Quality'!$C$37:$C$2000,0)=$B25)*('Data Tab - SH Effluent Quality'!S$37:S$2000&lt;&gt;""),0),0)),"")</f>
        <v/>
      </c>
    </row>
    <row r="26" spans="2:8" x14ac:dyDescent="0.2">
      <c r="B26" s="226" t="str">
        <f t="array" ref="B26">IFERROR(INDEX('SH Intermediate'!$K$8:$K$103,MATCH(0,COUNTIF($B$12:B25,'SH Intermediate'!$K$8:$K$103&amp;""),0)),"")</f>
        <v/>
      </c>
      <c r="C26" s="26" t="str">
        <f t="array" ref="C26">IFERROR(INDEX('Data Tab - SH EPA P4'!Z$37:Z$405,MATCH(1,INDEX(('Data Tab - SH EPA P4'!$C$37:$C$405=$B26)*('Data Tab - SH EPA P4'!Z$37:Z$405&lt;&gt;""),0),0)),"")</f>
        <v/>
      </c>
      <c r="D26" s="26" t="str">
        <f t="array" ref="D26">IFERROR(INDEX('Data Tab - SH EPA P4'!AA$37:AA$405,MATCH(1,INDEX(('Data Tab - SH EPA P4'!$C$37:$C$405=$B26)*('Data Tab - SH EPA P4'!AA$37:AA$405&lt;&gt;""),0),0)),"")</f>
        <v/>
      </c>
      <c r="E26" s="44" t="str">
        <f t="array" ref="E26">IFERROR(INDEX('Data Tab - SH EPA P4'!AB$37:AB$405,MATCH(1,INDEX(('Data Tab - SH EPA P4'!$C$37:$C$405=$B26)*('Data Tab - SH EPA P4'!AB$37:AB$405&lt;&gt;""),0),0)),"")</f>
        <v/>
      </c>
      <c r="F26" s="44" t="str">
        <f t="array" ref="F26">IFERROR(INDEX('Data Tab - SH EPA P4'!AC$37:AC$405,MATCH(1,INDEX(('Data Tab - SH EPA P4'!$C$37:$C$405=$B26)*('Data Tab - SH EPA P4'!AC$37:AC$405&lt;&gt;""),0),0)),"")</f>
        <v/>
      </c>
      <c r="G26" s="122" t="str">
        <f t="array" ref="G26">IFERROR(INDEX('Data Tab - SH EPA P4'!AD$37:AD$405,MATCH(1,INDEX(('Data Tab - SH EPA P4'!$C$37:$C$405=$B26)*('Data Tab - SH EPA P4'!AD$37:AD$405&lt;&gt;""),0),0)),"")</f>
        <v/>
      </c>
      <c r="H26" s="263" t="str">
        <f t="array" ref="H26">IFERROR(INDEX('Data Tab - SH Effluent Quality'!S$37:S$2000,MATCH(1,INDEX((TRUNC('Data Tab - SH Effluent Quality'!$C$37:$C$2000,0)=$B26)*('Data Tab - SH Effluent Quality'!S$37:S$2000&lt;&gt;""),0),0)),"")</f>
        <v/>
      </c>
    </row>
    <row r="27" spans="2:8" x14ac:dyDescent="0.2">
      <c r="B27" s="226" t="str">
        <f t="array" ref="B27">IFERROR(INDEX('SH Intermediate'!$K$8:$K$103,MATCH(0,COUNTIF($B$12:B26,'SH Intermediate'!$K$8:$K$103&amp;""),0)),"")</f>
        <v/>
      </c>
      <c r="C27" s="26" t="str">
        <f t="array" ref="C27">IFERROR(INDEX('Data Tab - SH EPA P4'!Z$37:Z$405,MATCH(1,INDEX(('Data Tab - SH EPA P4'!$C$37:$C$405=$B27)*('Data Tab - SH EPA P4'!Z$37:Z$405&lt;&gt;""),0),0)),"")</f>
        <v/>
      </c>
      <c r="D27" s="26" t="str">
        <f t="array" ref="D27">IFERROR(INDEX('Data Tab - SH EPA P4'!AA$37:AA$405,MATCH(1,INDEX(('Data Tab - SH EPA P4'!$C$37:$C$405=$B27)*('Data Tab - SH EPA P4'!AA$37:AA$405&lt;&gt;""),0),0)),"")</f>
        <v/>
      </c>
      <c r="E27" s="44" t="str">
        <f t="array" ref="E27">IFERROR(INDEX('Data Tab - SH EPA P4'!AB$37:AB$405,MATCH(1,INDEX(('Data Tab - SH EPA P4'!$C$37:$C$405=$B27)*('Data Tab - SH EPA P4'!AB$37:AB$405&lt;&gt;""),0),0)),"")</f>
        <v/>
      </c>
      <c r="F27" s="44" t="str">
        <f t="array" ref="F27">IFERROR(INDEX('Data Tab - SH EPA P4'!AC$37:AC$405,MATCH(1,INDEX(('Data Tab - SH EPA P4'!$C$37:$C$405=$B27)*('Data Tab - SH EPA P4'!AC$37:AC$405&lt;&gt;""),0),0)),"")</f>
        <v/>
      </c>
      <c r="G27" s="122" t="str">
        <f t="array" ref="G27">IFERROR(INDEX('Data Tab - SH EPA P4'!AD$37:AD$405,MATCH(1,INDEX(('Data Tab - SH EPA P4'!$C$37:$C$405=$B27)*('Data Tab - SH EPA P4'!AD$37:AD$405&lt;&gt;""),0),0)),"")</f>
        <v/>
      </c>
      <c r="H27" s="263" t="str">
        <f t="array" ref="H27">IFERROR(INDEX('Data Tab - SH Effluent Quality'!S$37:S$2000,MATCH(1,INDEX((TRUNC('Data Tab - SH Effluent Quality'!$C$37:$C$2000,0)=$B27)*('Data Tab - SH Effluent Quality'!S$37:S$2000&lt;&gt;""),0),0)),"")</f>
        <v/>
      </c>
    </row>
    <row r="28" spans="2:8" x14ac:dyDescent="0.2">
      <c r="B28" s="226" t="str">
        <f t="array" ref="B28">IFERROR(INDEX('SH Intermediate'!$K$8:$K$103,MATCH(0,COUNTIF($B$12:B27,'SH Intermediate'!$K$8:$K$103&amp;""),0)),"")</f>
        <v/>
      </c>
      <c r="C28" s="26" t="str">
        <f t="array" ref="C28">IFERROR(INDEX('Data Tab - SH EPA P4'!Z$37:Z$405,MATCH(1,INDEX(('Data Tab - SH EPA P4'!$C$37:$C$405=$B28)*('Data Tab - SH EPA P4'!Z$37:Z$405&lt;&gt;""),0),0)),"")</f>
        <v/>
      </c>
      <c r="D28" s="26" t="str">
        <f t="array" ref="D28">IFERROR(INDEX('Data Tab - SH EPA P4'!AA$37:AA$405,MATCH(1,INDEX(('Data Tab - SH EPA P4'!$C$37:$C$405=$B28)*('Data Tab - SH EPA P4'!AA$37:AA$405&lt;&gt;""),0),0)),"")</f>
        <v/>
      </c>
      <c r="E28" s="44" t="str">
        <f t="array" ref="E28">IFERROR(INDEX('Data Tab - SH EPA P4'!AB$37:AB$405,MATCH(1,INDEX(('Data Tab - SH EPA P4'!$C$37:$C$405=$B28)*('Data Tab - SH EPA P4'!AB$37:AB$405&lt;&gt;""),0),0)),"")</f>
        <v/>
      </c>
      <c r="F28" s="44" t="str">
        <f t="array" ref="F28">IFERROR(INDEX('Data Tab - SH EPA P4'!AC$37:AC$405,MATCH(1,INDEX(('Data Tab - SH EPA P4'!$C$37:$C$405=$B28)*('Data Tab - SH EPA P4'!AC$37:AC$405&lt;&gt;""),0),0)),"")</f>
        <v/>
      </c>
      <c r="G28" s="122" t="str">
        <f t="array" ref="G28">IFERROR(INDEX('Data Tab - SH EPA P4'!AD$37:AD$405,MATCH(1,INDEX(('Data Tab - SH EPA P4'!$C$37:$C$405=$B28)*('Data Tab - SH EPA P4'!AD$37:AD$405&lt;&gt;""),0),0)),"")</f>
        <v/>
      </c>
      <c r="H28" s="263" t="str">
        <f t="array" ref="H28">IFERROR(INDEX('Data Tab - SH Effluent Quality'!S$37:S$2000,MATCH(1,INDEX((TRUNC('Data Tab - SH Effluent Quality'!$C$37:$C$2000,0)=$B28)*('Data Tab - SH Effluent Quality'!S$37:S$2000&lt;&gt;""),0),0)),"")</f>
        <v/>
      </c>
    </row>
    <row r="29" spans="2:8" x14ac:dyDescent="0.2">
      <c r="B29" s="226" t="str">
        <f t="array" ref="B29">IFERROR(INDEX('SH Intermediate'!$K$8:$K$103,MATCH(0,COUNTIF($B$12:B28,'SH Intermediate'!$K$8:$K$103&amp;""),0)),"")</f>
        <v/>
      </c>
      <c r="C29" s="26" t="str">
        <f t="array" ref="C29">IFERROR(INDEX('Data Tab - SH EPA P4'!Z$37:Z$405,MATCH(1,INDEX(('Data Tab - SH EPA P4'!$C$37:$C$405=$B29)*('Data Tab - SH EPA P4'!Z$37:Z$405&lt;&gt;""),0),0)),"")</f>
        <v/>
      </c>
      <c r="D29" s="26" t="str">
        <f t="array" ref="D29">IFERROR(INDEX('Data Tab - SH EPA P4'!AA$37:AA$405,MATCH(1,INDEX(('Data Tab - SH EPA P4'!$C$37:$C$405=$B29)*('Data Tab - SH EPA P4'!AA$37:AA$405&lt;&gt;""),0),0)),"")</f>
        <v/>
      </c>
      <c r="E29" s="44" t="str">
        <f t="array" ref="E29">IFERROR(INDEX('Data Tab - SH EPA P4'!AB$37:AB$405,MATCH(1,INDEX(('Data Tab - SH EPA P4'!$C$37:$C$405=$B29)*('Data Tab - SH EPA P4'!AB$37:AB$405&lt;&gt;""),0),0)),"")</f>
        <v/>
      </c>
      <c r="F29" s="44" t="str">
        <f t="array" ref="F29">IFERROR(INDEX('Data Tab - SH EPA P4'!AC$37:AC$405,MATCH(1,INDEX(('Data Tab - SH EPA P4'!$C$37:$C$405=$B29)*('Data Tab - SH EPA P4'!AC$37:AC$405&lt;&gt;""),0),0)),"")</f>
        <v/>
      </c>
      <c r="G29" s="122" t="str">
        <f t="array" ref="G29">IFERROR(INDEX('Data Tab - SH EPA P4'!AD$37:AD$405,MATCH(1,INDEX(('Data Tab - SH EPA P4'!$C$37:$C$405=$B29)*('Data Tab - SH EPA P4'!AD$37:AD$405&lt;&gt;""),0),0)),"")</f>
        <v/>
      </c>
      <c r="H29" s="263" t="str">
        <f t="array" ref="H29">IFERROR(INDEX('Data Tab - SH Effluent Quality'!S$37:S$2000,MATCH(1,INDEX((TRUNC('Data Tab - SH Effluent Quality'!$C$37:$C$2000,0)=$B29)*('Data Tab - SH Effluent Quality'!S$37:S$2000&lt;&gt;""),0),0)),"")</f>
        <v/>
      </c>
    </row>
    <row r="30" spans="2:8" x14ac:dyDescent="0.2">
      <c r="B30" s="226" t="str">
        <f t="array" ref="B30">IFERROR(INDEX('SH Intermediate'!$K$8:$K$103,MATCH(0,COUNTIF($B$12:B29,'SH Intermediate'!$K$8:$K$103&amp;""),0)),"")</f>
        <v/>
      </c>
      <c r="C30" s="26" t="str">
        <f t="array" ref="C30">IFERROR(INDEX('Data Tab - SH EPA P4'!Z$37:Z$405,MATCH(1,INDEX(('Data Tab - SH EPA P4'!$C$37:$C$405=$B30)*('Data Tab - SH EPA P4'!Z$37:Z$405&lt;&gt;""),0),0)),"")</f>
        <v/>
      </c>
      <c r="D30" s="26" t="str">
        <f t="array" ref="D30">IFERROR(INDEX('Data Tab - SH EPA P4'!AA$37:AA$405,MATCH(1,INDEX(('Data Tab - SH EPA P4'!$C$37:$C$405=$B30)*('Data Tab - SH EPA P4'!AA$37:AA$405&lt;&gt;""),0),0)),"")</f>
        <v/>
      </c>
      <c r="E30" s="44" t="str">
        <f t="array" ref="E30">IFERROR(INDEX('Data Tab - SH EPA P4'!AB$37:AB$405,MATCH(1,INDEX(('Data Tab - SH EPA P4'!$C$37:$C$405=$B30)*('Data Tab - SH EPA P4'!AB$37:AB$405&lt;&gt;""),0),0)),"")</f>
        <v/>
      </c>
      <c r="F30" s="44" t="str">
        <f t="array" ref="F30">IFERROR(INDEX('Data Tab - SH EPA P4'!AC$37:AC$405,MATCH(1,INDEX(('Data Tab - SH EPA P4'!$C$37:$C$405=$B30)*('Data Tab - SH EPA P4'!AC$37:AC$405&lt;&gt;""),0),0)),"")</f>
        <v/>
      </c>
      <c r="G30" s="122" t="str">
        <f t="array" ref="G30">IFERROR(INDEX('Data Tab - SH EPA P4'!AD$37:AD$405,MATCH(1,INDEX(('Data Tab - SH EPA P4'!$C$37:$C$405=$B30)*('Data Tab - SH EPA P4'!AD$37:AD$405&lt;&gt;""),0),0)),"")</f>
        <v/>
      </c>
      <c r="H30" s="263" t="str">
        <f t="array" ref="H30">IFERROR(INDEX('Data Tab - SH Effluent Quality'!S$37:S$2000,MATCH(1,INDEX((TRUNC('Data Tab - SH Effluent Quality'!$C$37:$C$2000,0)=$B30)*('Data Tab - SH Effluent Quality'!S$37:S$2000&lt;&gt;""),0),0)),"")</f>
        <v/>
      </c>
    </row>
    <row r="31" spans="2:8" x14ac:dyDescent="0.2">
      <c r="B31" s="226" t="str">
        <f t="array" ref="B31">IFERROR(INDEX('SH Intermediate'!$K$8:$K$103,MATCH(0,COUNTIF($B$12:B30,'SH Intermediate'!$K$8:$K$103&amp;""),0)),"")</f>
        <v/>
      </c>
      <c r="C31" s="26" t="str">
        <f t="array" ref="C31">IFERROR(INDEX('Data Tab - SH EPA P4'!Z$37:Z$405,MATCH(1,INDEX(('Data Tab - SH EPA P4'!$C$37:$C$405=$B31)*('Data Tab - SH EPA P4'!Z$37:Z$405&lt;&gt;""),0),0)),"")</f>
        <v/>
      </c>
      <c r="D31" s="26" t="str">
        <f t="array" ref="D31">IFERROR(INDEX('Data Tab - SH EPA P4'!AA$37:AA$405,MATCH(1,INDEX(('Data Tab - SH EPA P4'!$C$37:$C$405=$B31)*('Data Tab - SH EPA P4'!AA$37:AA$405&lt;&gt;""),0),0)),"")</f>
        <v/>
      </c>
      <c r="E31" s="44" t="str">
        <f t="array" ref="E31">IFERROR(INDEX('Data Tab - SH EPA P4'!AB$37:AB$405,MATCH(1,INDEX(('Data Tab - SH EPA P4'!$C$37:$C$405=$B31)*('Data Tab - SH EPA P4'!AB$37:AB$405&lt;&gt;""),0),0)),"")</f>
        <v/>
      </c>
      <c r="F31" s="44" t="str">
        <f t="array" ref="F31">IFERROR(INDEX('Data Tab - SH EPA P4'!AC$37:AC$405,MATCH(1,INDEX(('Data Tab - SH EPA P4'!$C$37:$C$405=$B31)*('Data Tab - SH EPA P4'!AC$37:AC$405&lt;&gt;""),0),0)),"")</f>
        <v/>
      </c>
      <c r="G31" s="122" t="str">
        <f t="array" ref="G31">IFERROR(INDEX('Data Tab - SH EPA P4'!AD$37:AD$405,MATCH(1,INDEX(('Data Tab - SH EPA P4'!$C$37:$C$405=$B31)*('Data Tab - SH EPA P4'!AD$37:AD$405&lt;&gt;""),0),0)),"")</f>
        <v/>
      </c>
      <c r="H31" s="263" t="str">
        <f t="array" ref="H31">IFERROR(INDEX('Data Tab - SH Effluent Quality'!S$37:S$2000,MATCH(1,INDEX((TRUNC('Data Tab - SH Effluent Quality'!$C$37:$C$2000,0)=$B31)*('Data Tab - SH Effluent Quality'!S$37:S$2000&lt;&gt;""),0),0)),"")</f>
        <v/>
      </c>
    </row>
    <row r="32" spans="2:8" x14ac:dyDescent="0.2">
      <c r="B32" s="226" t="str">
        <f t="array" ref="B32">IFERROR(INDEX('SH Intermediate'!$K$8:$K$103,MATCH(0,COUNTIF($B$12:B31,'SH Intermediate'!$K$8:$K$103&amp;""),0)),"")</f>
        <v/>
      </c>
      <c r="C32" s="26" t="str">
        <f t="array" ref="C32">IFERROR(INDEX('Data Tab - SH EPA P4'!Z$37:Z$405,MATCH(1,INDEX(('Data Tab - SH EPA P4'!$C$37:$C$405=$B32)*('Data Tab - SH EPA P4'!Z$37:Z$405&lt;&gt;""),0),0)),"")</f>
        <v/>
      </c>
      <c r="D32" s="26" t="str">
        <f t="array" ref="D32">IFERROR(INDEX('Data Tab - SH EPA P4'!AA$37:AA$405,MATCH(1,INDEX(('Data Tab - SH EPA P4'!$C$37:$C$405=$B32)*('Data Tab - SH EPA P4'!AA$37:AA$405&lt;&gt;""),0),0)),"")</f>
        <v/>
      </c>
      <c r="E32" s="44" t="str">
        <f t="array" ref="E32">IFERROR(INDEX('Data Tab - SH EPA P4'!AB$37:AB$405,MATCH(1,INDEX(('Data Tab - SH EPA P4'!$C$37:$C$405=$B32)*('Data Tab - SH EPA P4'!AB$37:AB$405&lt;&gt;""),0),0)),"")</f>
        <v/>
      </c>
      <c r="F32" s="44" t="str">
        <f t="array" ref="F32">IFERROR(INDEX('Data Tab - SH EPA P4'!AC$37:AC$405,MATCH(1,INDEX(('Data Tab - SH EPA P4'!$C$37:$C$405=$B32)*('Data Tab - SH EPA P4'!AC$37:AC$405&lt;&gt;""),0),0)),"")</f>
        <v/>
      </c>
      <c r="G32" s="122" t="str">
        <f t="array" ref="G32">IFERROR(INDEX('Data Tab - SH EPA P4'!AD$37:AD$405,MATCH(1,INDEX(('Data Tab - SH EPA P4'!$C$37:$C$405=$B32)*('Data Tab - SH EPA P4'!AD$37:AD$405&lt;&gt;""),0),0)),"")</f>
        <v/>
      </c>
      <c r="H32" s="263" t="str">
        <f t="array" ref="H32">IFERROR(INDEX('Data Tab - SH Effluent Quality'!S$37:S$2000,MATCH(1,INDEX((TRUNC('Data Tab - SH Effluent Quality'!$C$37:$C$2000,0)=$B32)*('Data Tab - SH Effluent Quality'!S$37:S$2000&lt;&gt;""),0),0)),"")</f>
        <v/>
      </c>
    </row>
    <row r="33" spans="2:8" x14ac:dyDescent="0.2">
      <c r="B33" s="226" t="str">
        <f t="array" ref="B33">IFERROR(INDEX('SH Intermediate'!$K$8:$K$103,MATCH(0,COUNTIF($B$12:B32,'SH Intermediate'!$K$8:$K$103&amp;""),0)),"")</f>
        <v/>
      </c>
      <c r="C33" s="26" t="str">
        <f t="array" ref="C33">IFERROR(INDEX('Data Tab - SH EPA P4'!Z$37:Z$405,MATCH(1,INDEX(('Data Tab - SH EPA P4'!$C$37:$C$405=$B33)*('Data Tab - SH EPA P4'!Z$37:Z$405&lt;&gt;""),0),0)),"")</f>
        <v/>
      </c>
      <c r="D33" s="26" t="str">
        <f t="array" ref="D33">IFERROR(INDEX('Data Tab - SH EPA P4'!AA$37:AA$405,MATCH(1,INDEX(('Data Tab - SH EPA P4'!$C$37:$C$405=$B33)*('Data Tab - SH EPA P4'!AA$37:AA$405&lt;&gt;""),0),0)),"")</f>
        <v/>
      </c>
      <c r="E33" s="44" t="str">
        <f t="array" ref="E33">IFERROR(INDEX('Data Tab - SH EPA P4'!AB$37:AB$405,MATCH(1,INDEX(('Data Tab - SH EPA P4'!$C$37:$C$405=$B33)*('Data Tab - SH EPA P4'!AB$37:AB$405&lt;&gt;""),0),0)),"")</f>
        <v/>
      </c>
      <c r="F33" s="44" t="str">
        <f t="array" ref="F33">IFERROR(INDEX('Data Tab - SH EPA P4'!AC$37:AC$405,MATCH(1,INDEX(('Data Tab - SH EPA P4'!$C$37:$C$405=$B33)*('Data Tab - SH EPA P4'!AC$37:AC$405&lt;&gt;""),0),0)),"")</f>
        <v/>
      </c>
      <c r="G33" s="122" t="str">
        <f t="array" ref="G33">IFERROR(INDEX('Data Tab - SH EPA P4'!AD$37:AD$405,MATCH(1,INDEX(('Data Tab - SH EPA P4'!$C$37:$C$405=$B33)*('Data Tab - SH EPA P4'!AD$37:AD$405&lt;&gt;""),0),0)),"")</f>
        <v/>
      </c>
      <c r="H33" s="263" t="str">
        <f t="array" ref="H33">IFERROR(INDEX('Data Tab - SH Effluent Quality'!S$37:S$2000,MATCH(1,INDEX((TRUNC('Data Tab - SH Effluent Quality'!$C$37:$C$2000,0)=$B33)*('Data Tab - SH Effluent Quality'!S$37:S$2000&lt;&gt;""),0),0)),"")</f>
        <v/>
      </c>
    </row>
    <row r="34" spans="2:8" x14ac:dyDescent="0.2">
      <c r="B34" s="226" t="str">
        <f t="array" ref="B34">IFERROR(INDEX('SH Intermediate'!$K$8:$K$103,MATCH(0,COUNTIF($B$12:B33,'SH Intermediate'!$K$8:$K$103&amp;""),0)),"")</f>
        <v/>
      </c>
      <c r="C34" s="26" t="str">
        <f t="array" ref="C34">IFERROR(INDEX('Data Tab - SH EPA P4'!Z$37:Z$405,MATCH(1,INDEX(('Data Tab - SH EPA P4'!$C$37:$C$405=$B34)*('Data Tab - SH EPA P4'!Z$37:Z$405&lt;&gt;""),0),0)),"")</f>
        <v/>
      </c>
      <c r="D34" s="26" t="str">
        <f t="array" ref="D34">IFERROR(INDEX('Data Tab - SH EPA P4'!AA$37:AA$405,MATCH(1,INDEX(('Data Tab - SH EPA P4'!$C$37:$C$405=$B34)*('Data Tab - SH EPA P4'!AA$37:AA$405&lt;&gt;""),0),0)),"")</f>
        <v/>
      </c>
      <c r="E34" s="44" t="str">
        <f t="array" ref="E34">IFERROR(INDEX('Data Tab - SH EPA P4'!AB$37:AB$405,MATCH(1,INDEX(('Data Tab - SH EPA P4'!$C$37:$C$405=$B34)*('Data Tab - SH EPA P4'!AB$37:AB$405&lt;&gt;""),0),0)),"")</f>
        <v/>
      </c>
      <c r="F34" s="44" t="str">
        <f t="array" ref="F34">IFERROR(INDEX('Data Tab - SH EPA P4'!AC$37:AC$405,MATCH(1,INDEX(('Data Tab - SH EPA P4'!$C$37:$C$405=$B34)*('Data Tab - SH EPA P4'!AC$37:AC$405&lt;&gt;""),0),0)),"")</f>
        <v/>
      </c>
      <c r="G34" s="122" t="str">
        <f t="array" ref="G34">IFERROR(INDEX('Data Tab - SH EPA P4'!AD$37:AD$405,MATCH(1,INDEX(('Data Tab - SH EPA P4'!$C$37:$C$405=$B34)*('Data Tab - SH EPA P4'!AD$37:AD$405&lt;&gt;""),0),0)),"")</f>
        <v/>
      </c>
      <c r="H34" s="263" t="str">
        <f t="array" ref="H34">IFERROR(INDEX('Data Tab - SH Effluent Quality'!S$37:S$2000,MATCH(1,INDEX((TRUNC('Data Tab - SH Effluent Quality'!$C$37:$C$2000,0)=$B34)*('Data Tab - SH Effluent Quality'!S$37:S$2000&lt;&gt;""),0),0)),"")</f>
        <v/>
      </c>
    </row>
    <row r="35" spans="2:8" x14ac:dyDescent="0.2">
      <c r="B35" s="226" t="str">
        <f t="array" ref="B35">IFERROR(INDEX('SH Intermediate'!$K$8:$K$103,MATCH(0,COUNTIF($B$12:B34,'SH Intermediate'!$K$8:$K$103&amp;""),0)),"")</f>
        <v/>
      </c>
      <c r="C35" s="26" t="str">
        <f t="array" ref="C35">IFERROR(INDEX('Data Tab - SH EPA P4'!Z$37:Z$405,MATCH(1,INDEX(('Data Tab - SH EPA P4'!$C$37:$C$405=$B35)*('Data Tab - SH EPA P4'!Z$37:Z$405&lt;&gt;""),0),0)),"")</f>
        <v/>
      </c>
      <c r="D35" s="26" t="str">
        <f t="array" ref="D35">IFERROR(INDEX('Data Tab - SH EPA P4'!AA$37:AA$405,MATCH(1,INDEX(('Data Tab - SH EPA P4'!$C$37:$C$405=$B35)*('Data Tab - SH EPA P4'!AA$37:AA$405&lt;&gt;""),0),0)),"")</f>
        <v/>
      </c>
      <c r="E35" s="44" t="str">
        <f t="array" ref="E35">IFERROR(INDEX('Data Tab - SH EPA P4'!AB$37:AB$405,MATCH(1,INDEX(('Data Tab - SH EPA P4'!$C$37:$C$405=$B35)*('Data Tab - SH EPA P4'!AB$37:AB$405&lt;&gt;""),0),0)),"")</f>
        <v/>
      </c>
      <c r="F35" s="44" t="str">
        <f t="array" ref="F35">IFERROR(INDEX('Data Tab - SH EPA P4'!AC$37:AC$405,MATCH(1,INDEX(('Data Tab - SH EPA P4'!$C$37:$C$405=$B35)*('Data Tab - SH EPA P4'!AC$37:AC$405&lt;&gt;""),0),0)),"")</f>
        <v/>
      </c>
      <c r="G35" s="122" t="str">
        <f t="array" ref="G35">IFERROR(INDEX('Data Tab - SH EPA P4'!AD$37:AD$405,MATCH(1,INDEX(('Data Tab - SH EPA P4'!$C$37:$C$405=$B35)*('Data Tab - SH EPA P4'!AD$37:AD$405&lt;&gt;""),0),0)),"")</f>
        <v/>
      </c>
      <c r="H35" s="263" t="str">
        <f t="array" ref="H35">IFERROR(INDEX('Data Tab - SH Effluent Quality'!S$37:S$2000,MATCH(1,INDEX((TRUNC('Data Tab - SH Effluent Quality'!$C$37:$C$2000,0)=$B35)*('Data Tab - SH Effluent Quality'!S$37:S$2000&lt;&gt;""),0),0)),"")</f>
        <v/>
      </c>
    </row>
    <row r="36" spans="2:8" x14ac:dyDescent="0.2">
      <c r="B36" s="226" t="str">
        <f t="array" ref="B36">IFERROR(INDEX('SH Intermediate'!$K$8:$K$103,MATCH(0,COUNTIF($B$12:B35,'SH Intermediate'!$K$8:$K$103&amp;""),0)),"")</f>
        <v/>
      </c>
      <c r="C36" s="26" t="str">
        <f t="array" ref="C36">IFERROR(INDEX('Data Tab - SH EPA P4'!Z$37:Z$405,MATCH(1,INDEX(('Data Tab - SH EPA P4'!$C$37:$C$405=$B36)*('Data Tab - SH EPA P4'!Z$37:Z$405&lt;&gt;""),0),0)),"")</f>
        <v/>
      </c>
      <c r="D36" s="26" t="str">
        <f t="array" ref="D36">IFERROR(INDEX('Data Tab - SH EPA P4'!AA$37:AA$405,MATCH(1,INDEX(('Data Tab - SH EPA P4'!$C$37:$C$405=$B36)*('Data Tab - SH EPA P4'!AA$37:AA$405&lt;&gt;""),0),0)),"")</f>
        <v/>
      </c>
      <c r="E36" s="44" t="str">
        <f t="array" ref="E36">IFERROR(INDEX('Data Tab - SH EPA P4'!AB$37:AB$405,MATCH(1,INDEX(('Data Tab - SH EPA P4'!$C$37:$C$405=$B36)*('Data Tab - SH EPA P4'!AB$37:AB$405&lt;&gt;""),0),0)),"")</f>
        <v/>
      </c>
      <c r="F36" s="44" t="str">
        <f t="array" ref="F36">IFERROR(INDEX('Data Tab - SH EPA P4'!AC$37:AC$405,MATCH(1,INDEX(('Data Tab - SH EPA P4'!$C$37:$C$405=$B36)*('Data Tab - SH EPA P4'!AC$37:AC$405&lt;&gt;""),0),0)),"")</f>
        <v/>
      </c>
      <c r="G36" s="122" t="str">
        <f t="array" ref="G36">IFERROR(INDEX('Data Tab - SH EPA P4'!AD$37:AD$405,MATCH(1,INDEX(('Data Tab - SH EPA P4'!$C$37:$C$405=$B36)*('Data Tab - SH EPA P4'!AD$37:AD$405&lt;&gt;""),0),0)),"")</f>
        <v/>
      </c>
      <c r="H36" s="263" t="str">
        <f t="array" ref="H36">IFERROR(INDEX('Data Tab - SH Effluent Quality'!S$37:S$2000,MATCH(1,INDEX((TRUNC('Data Tab - SH Effluent Quality'!$C$37:$C$2000,0)=$B36)*('Data Tab - SH Effluent Quality'!S$37:S$2000&lt;&gt;""),0),0)),"")</f>
        <v/>
      </c>
    </row>
    <row r="37" spans="2:8" x14ac:dyDescent="0.2">
      <c r="B37" s="226" t="str">
        <f t="array" ref="B37">IFERROR(INDEX('SH Intermediate'!$K$8:$K$103,MATCH(0,COUNTIF($B$12:B36,'SH Intermediate'!$K$8:$K$103&amp;""),0)),"")</f>
        <v/>
      </c>
      <c r="C37" s="26" t="str">
        <f t="array" ref="C37">IFERROR(INDEX('Data Tab - SH EPA P4'!Z$37:Z$405,MATCH(1,INDEX(('Data Tab - SH EPA P4'!$C$37:$C$405=$B37)*('Data Tab - SH EPA P4'!Z$37:Z$405&lt;&gt;""),0),0)),"")</f>
        <v/>
      </c>
      <c r="D37" s="26" t="str">
        <f t="array" ref="D37">IFERROR(INDEX('Data Tab - SH EPA P4'!AA$37:AA$405,MATCH(1,INDEX(('Data Tab - SH EPA P4'!$C$37:$C$405=$B37)*('Data Tab - SH EPA P4'!AA$37:AA$405&lt;&gt;""),0),0)),"")</f>
        <v/>
      </c>
      <c r="E37" s="44" t="str">
        <f t="array" ref="E37">IFERROR(INDEX('Data Tab - SH EPA P4'!AB$37:AB$405,MATCH(1,INDEX(('Data Tab - SH EPA P4'!$C$37:$C$405=$B37)*('Data Tab - SH EPA P4'!AB$37:AB$405&lt;&gt;""),0),0)),"")</f>
        <v/>
      </c>
      <c r="F37" s="44" t="str">
        <f t="array" ref="F37">IFERROR(INDEX('Data Tab - SH EPA P4'!AC$37:AC$405,MATCH(1,INDEX(('Data Tab - SH EPA P4'!$C$37:$C$405=$B37)*('Data Tab - SH EPA P4'!AC$37:AC$405&lt;&gt;""),0),0)),"")</f>
        <v/>
      </c>
      <c r="G37" s="122" t="str">
        <f t="array" ref="G37">IFERROR(INDEX('Data Tab - SH EPA P4'!AD$37:AD$405,MATCH(1,INDEX(('Data Tab - SH EPA P4'!$C$37:$C$405=$B37)*('Data Tab - SH EPA P4'!AD$37:AD$405&lt;&gt;""),0),0)),"")</f>
        <v/>
      </c>
      <c r="H37" s="263" t="str">
        <f t="array" ref="H37">IFERROR(INDEX('Data Tab - SH Effluent Quality'!S$37:S$2000,MATCH(1,INDEX((TRUNC('Data Tab - SH Effluent Quality'!$C$37:$C$2000,0)=$B37)*('Data Tab - SH Effluent Quality'!S$37:S$2000&lt;&gt;""),0),0)),"")</f>
        <v/>
      </c>
    </row>
    <row r="38" spans="2:8" x14ac:dyDescent="0.2">
      <c r="B38" s="226" t="str">
        <f t="array" ref="B38">IFERROR(INDEX('SH Intermediate'!$K$8:$K$103,MATCH(0,COUNTIF($B$12:B37,'SH Intermediate'!$K$8:$K$103&amp;""),0)),"")</f>
        <v/>
      </c>
      <c r="C38" s="26" t="str">
        <f t="array" ref="C38">IFERROR(INDEX('Data Tab - SH EPA P4'!Z$37:Z$405,MATCH(1,INDEX(('Data Tab - SH EPA P4'!$C$37:$C$405=$B38)*('Data Tab - SH EPA P4'!Z$37:Z$405&lt;&gt;""),0),0)),"")</f>
        <v/>
      </c>
      <c r="D38" s="26" t="str">
        <f t="array" ref="D38">IFERROR(INDEX('Data Tab - SH EPA P4'!AA$37:AA$405,MATCH(1,INDEX(('Data Tab - SH EPA P4'!$C$37:$C$405=$B38)*('Data Tab - SH EPA P4'!AA$37:AA$405&lt;&gt;""),0),0)),"")</f>
        <v/>
      </c>
      <c r="E38" s="44" t="str">
        <f t="array" ref="E38">IFERROR(INDEX('Data Tab - SH EPA P4'!AB$37:AB$405,MATCH(1,INDEX(('Data Tab - SH EPA P4'!$C$37:$C$405=$B38)*('Data Tab - SH EPA P4'!AB$37:AB$405&lt;&gt;""),0),0)),"")</f>
        <v/>
      </c>
      <c r="F38" s="44" t="str">
        <f t="array" ref="F38">IFERROR(INDEX('Data Tab - SH EPA P4'!AC$37:AC$405,MATCH(1,INDEX(('Data Tab - SH EPA P4'!$C$37:$C$405=$B38)*('Data Tab - SH EPA P4'!AC$37:AC$405&lt;&gt;""),0),0)),"")</f>
        <v/>
      </c>
      <c r="G38" s="122" t="str">
        <f t="array" ref="G38">IFERROR(INDEX('Data Tab - SH EPA P4'!AD$37:AD$405,MATCH(1,INDEX(('Data Tab - SH EPA P4'!$C$37:$C$405=$B38)*('Data Tab - SH EPA P4'!AD$37:AD$405&lt;&gt;""),0),0)),"")</f>
        <v/>
      </c>
      <c r="H38" s="263" t="str">
        <f t="array" ref="H38">IFERROR(INDEX('Data Tab - SH Effluent Quality'!S$37:S$2000,MATCH(1,INDEX((TRUNC('Data Tab - SH Effluent Quality'!$C$37:$C$2000,0)=$B38)*('Data Tab - SH Effluent Quality'!S$37:S$2000&lt;&gt;""),0),0)),"")</f>
        <v/>
      </c>
    </row>
    <row r="39" spans="2:8" x14ac:dyDescent="0.2">
      <c r="B39" s="226" t="str">
        <f t="array" ref="B39">IFERROR(INDEX('SH Intermediate'!$K$8:$K$103,MATCH(0,COUNTIF($B$12:B38,'SH Intermediate'!$K$8:$K$103&amp;""),0)),"")</f>
        <v/>
      </c>
      <c r="C39" s="26" t="str">
        <f t="array" ref="C39">IFERROR(INDEX('Data Tab - SH EPA P4'!Z$37:Z$405,MATCH(1,INDEX(('Data Tab - SH EPA P4'!$C$37:$C$405=$B39)*('Data Tab - SH EPA P4'!Z$37:Z$405&lt;&gt;""),0),0)),"")</f>
        <v/>
      </c>
      <c r="D39" s="26" t="str">
        <f t="array" ref="D39">IFERROR(INDEX('Data Tab - SH EPA P4'!AA$37:AA$405,MATCH(1,INDEX(('Data Tab - SH EPA P4'!$C$37:$C$405=$B39)*('Data Tab - SH EPA P4'!AA$37:AA$405&lt;&gt;""),0),0)),"")</f>
        <v/>
      </c>
      <c r="E39" s="44" t="str">
        <f t="array" ref="E39">IFERROR(INDEX('Data Tab - SH EPA P4'!AB$37:AB$405,MATCH(1,INDEX(('Data Tab - SH EPA P4'!$C$37:$C$405=$B39)*('Data Tab - SH EPA P4'!AB$37:AB$405&lt;&gt;""),0),0)),"")</f>
        <v/>
      </c>
      <c r="F39" s="44" t="str">
        <f t="array" ref="F39">IFERROR(INDEX('Data Tab - SH EPA P4'!AC$37:AC$405,MATCH(1,INDEX(('Data Tab - SH EPA P4'!$C$37:$C$405=$B39)*('Data Tab - SH EPA P4'!AC$37:AC$405&lt;&gt;""),0),0)),"")</f>
        <v/>
      </c>
      <c r="G39" s="122" t="str">
        <f t="array" ref="G39">IFERROR(INDEX('Data Tab - SH EPA P4'!AD$37:AD$405,MATCH(1,INDEX(('Data Tab - SH EPA P4'!$C$37:$C$405=$B39)*('Data Tab - SH EPA P4'!AD$37:AD$405&lt;&gt;""),0),0)),"")</f>
        <v/>
      </c>
      <c r="H39" s="263" t="str">
        <f t="array" ref="H39">IFERROR(INDEX('Data Tab - SH Effluent Quality'!S$37:S$2000,MATCH(1,INDEX((TRUNC('Data Tab - SH Effluent Quality'!$C$37:$C$2000,0)=$B39)*('Data Tab - SH Effluent Quality'!S$37:S$2000&lt;&gt;""),0),0)),"")</f>
        <v/>
      </c>
    </row>
    <row r="40" spans="2:8" x14ac:dyDescent="0.2">
      <c r="B40" s="226" t="str">
        <f t="array" ref="B40">IFERROR(INDEX('SH Intermediate'!$K$8:$K$103,MATCH(0,COUNTIF($B$12:B39,'SH Intermediate'!$K$8:$K$103&amp;""),0)),"")</f>
        <v/>
      </c>
      <c r="C40" s="26" t="str">
        <f t="array" ref="C40">IFERROR(INDEX('Data Tab - SH EPA P4'!Z$37:Z$405,MATCH(1,INDEX(('Data Tab - SH EPA P4'!$C$37:$C$405=$B40)*('Data Tab - SH EPA P4'!Z$37:Z$405&lt;&gt;""),0),0)),"")</f>
        <v/>
      </c>
      <c r="D40" s="26" t="str">
        <f t="array" ref="D40">IFERROR(INDEX('Data Tab - SH EPA P4'!AA$37:AA$405,MATCH(1,INDEX(('Data Tab - SH EPA P4'!$C$37:$C$405=$B40)*('Data Tab - SH EPA P4'!AA$37:AA$405&lt;&gt;""),0),0)),"")</f>
        <v/>
      </c>
      <c r="E40" s="44" t="str">
        <f t="array" ref="E40">IFERROR(INDEX('Data Tab - SH EPA P4'!AB$37:AB$405,MATCH(1,INDEX(('Data Tab - SH EPA P4'!$C$37:$C$405=$B40)*('Data Tab - SH EPA P4'!AB$37:AB$405&lt;&gt;""),0),0)),"")</f>
        <v/>
      </c>
      <c r="F40" s="44" t="str">
        <f t="array" ref="F40">IFERROR(INDEX('Data Tab - SH EPA P4'!AC$37:AC$405,MATCH(1,INDEX(('Data Tab - SH EPA P4'!$C$37:$C$405=$B40)*('Data Tab - SH EPA P4'!AC$37:AC$405&lt;&gt;""),0),0)),"")</f>
        <v/>
      </c>
      <c r="G40" s="122" t="str">
        <f t="array" ref="G40">IFERROR(INDEX('Data Tab - SH EPA P4'!AD$37:AD$405,MATCH(1,INDEX(('Data Tab - SH EPA P4'!$C$37:$C$405=$B40)*('Data Tab - SH EPA P4'!AD$37:AD$405&lt;&gt;""),0),0)),"")</f>
        <v/>
      </c>
      <c r="H40" s="263" t="str">
        <f t="array" ref="H40">IFERROR(INDEX('Data Tab - SH Effluent Quality'!S$37:S$2000,MATCH(1,INDEX((TRUNC('Data Tab - SH Effluent Quality'!$C$37:$C$2000,0)=$B40)*('Data Tab - SH Effluent Quality'!S$37:S$2000&lt;&gt;""),0),0)),"")</f>
        <v/>
      </c>
    </row>
    <row r="41" spans="2:8" x14ac:dyDescent="0.2">
      <c r="B41" s="226" t="str">
        <f t="array" ref="B41">IFERROR(INDEX('SH Intermediate'!$K$8:$K$103,MATCH(0,COUNTIF($B$12:B40,'SH Intermediate'!$K$8:$K$103&amp;""),0)),"")</f>
        <v/>
      </c>
      <c r="C41" s="26" t="str">
        <f t="array" ref="C41">IFERROR(INDEX('Data Tab - SH EPA P4'!Z$37:Z$405,MATCH(1,INDEX(('Data Tab - SH EPA P4'!$C$37:$C$405=$B41)*('Data Tab - SH EPA P4'!Z$37:Z$405&lt;&gt;""),0),0)),"")</f>
        <v/>
      </c>
      <c r="D41" s="26" t="str">
        <f t="array" ref="D41">IFERROR(INDEX('Data Tab - SH EPA P4'!AA$37:AA$405,MATCH(1,INDEX(('Data Tab - SH EPA P4'!$C$37:$C$405=$B41)*('Data Tab - SH EPA P4'!AA$37:AA$405&lt;&gt;""),0),0)),"")</f>
        <v/>
      </c>
      <c r="E41" s="44" t="str">
        <f t="array" ref="E41">IFERROR(INDEX('Data Tab - SH EPA P4'!AB$37:AB$405,MATCH(1,INDEX(('Data Tab - SH EPA P4'!$C$37:$C$405=$B41)*('Data Tab - SH EPA P4'!AB$37:AB$405&lt;&gt;""),0),0)),"")</f>
        <v/>
      </c>
      <c r="F41" s="44" t="str">
        <f t="array" ref="F41">IFERROR(INDEX('Data Tab - SH EPA P4'!AC$37:AC$405,MATCH(1,INDEX(('Data Tab - SH EPA P4'!$C$37:$C$405=$B41)*('Data Tab - SH EPA P4'!AC$37:AC$405&lt;&gt;""),0),0)),"")</f>
        <v/>
      </c>
      <c r="G41" s="122" t="str">
        <f t="array" ref="G41">IFERROR(INDEX('Data Tab - SH EPA P4'!AD$37:AD$405,MATCH(1,INDEX(('Data Tab - SH EPA P4'!$C$37:$C$405=$B41)*('Data Tab - SH EPA P4'!AD$37:AD$405&lt;&gt;""),0),0)),"")</f>
        <v/>
      </c>
      <c r="H41" s="263" t="str">
        <f t="array" ref="H41">IFERROR(INDEX('Data Tab - SH Effluent Quality'!S$37:S$2000,MATCH(1,INDEX((TRUNC('Data Tab - SH Effluent Quality'!$C$37:$C$2000,0)=$B41)*('Data Tab - SH Effluent Quality'!S$37:S$2000&lt;&gt;""),0),0)),"")</f>
        <v/>
      </c>
    </row>
    <row r="42" spans="2:8" x14ac:dyDescent="0.2">
      <c r="B42" s="226" t="str">
        <f t="array" ref="B42">IFERROR(INDEX('SH Intermediate'!$K$8:$K$103,MATCH(0,COUNTIF($B$12:B41,'SH Intermediate'!$K$8:$K$103&amp;""),0)),"")</f>
        <v/>
      </c>
      <c r="C42" s="26" t="str">
        <f t="array" ref="C42">IFERROR(INDEX('Data Tab - SH EPA P4'!Z$37:Z$405,MATCH(1,INDEX(('Data Tab - SH EPA P4'!$C$37:$C$405=$B42)*('Data Tab - SH EPA P4'!Z$37:Z$405&lt;&gt;""),0),0)),"")</f>
        <v/>
      </c>
      <c r="D42" s="26" t="str">
        <f t="array" ref="D42">IFERROR(INDEX('Data Tab - SH EPA P4'!AA$37:AA$405,MATCH(1,INDEX(('Data Tab - SH EPA P4'!$C$37:$C$405=$B42)*('Data Tab - SH EPA P4'!AA$37:AA$405&lt;&gt;""),0),0)),"")</f>
        <v/>
      </c>
      <c r="E42" s="44" t="str">
        <f t="array" ref="E42">IFERROR(INDEX('Data Tab - SH EPA P4'!AB$37:AB$405,MATCH(1,INDEX(('Data Tab - SH EPA P4'!$C$37:$C$405=$B42)*('Data Tab - SH EPA P4'!AB$37:AB$405&lt;&gt;""),0),0)),"")</f>
        <v/>
      </c>
      <c r="F42" s="44" t="str">
        <f t="array" ref="F42">IFERROR(INDEX('Data Tab - SH EPA P4'!AC$37:AC$405,MATCH(1,INDEX(('Data Tab - SH EPA P4'!$C$37:$C$405=$B42)*('Data Tab - SH EPA P4'!AC$37:AC$405&lt;&gt;""),0),0)),"")</f>
        <v/>
      </c>
      <c r="G42" s="122" t="str">
        <f t="array" ref="G42">IFERROR(INDEX('Data Tab - SH EPA P4'!AD$37:AD$405,MATCH(1,INDEX(('Data Tab - SH EPA P4'!$C$37:$C$405=$B42)*('Data Tab - SH EPA P4'!AD$37:AD$405&lt;&gt;""),0),0)),"")</f>
        <v/>
      </c>
      <c r="H42" s="263" t="str">
        <f t="array" ref="H42">IFERROR(INDEX('Data Tab - SH Effluent Quality'!S$37:S$2000,MATCH(1,INDEX((TRUNC('Data Tab - SH Effluent Quality'!$C$37:$C$2000,0)=$B42)*('Data Tab - SH Effluent Quality'!S$37:S$2000&lt;&gt;""),0),0)),"")</f>
        <v/>
      </c>
    </row>
    <row r="43" spans="2:8" x14ac:dyDescent="0.2">
      <c r="B43" s="227" t="s">
        <v>13</v>
      </c>
      <c r="C43" s="73">
        <f>ROWS(C13:C42)-COUNTBLANK(C13:C42)</f>
        <v>7</v>
      </c>
      <c r="D43" s="73">
        <f>ROWS(D13:D42)-COUNTBLANK(D13:D42)</f>
        <v>7</v>
      </c>
      <c r="E43" s="73">
        <f>ROWS(E13:E42)-COUNTBLANK(E13:E42)</f>
        <v>7</v>
      </c>
      <c r="F43" s="73">
        <f>ROWS(F13:F42)-COUNTBLANK(F13:F42)</f>
        <v>7</v>
      </c>
      <c r="G43" s="141">
        <f>ROWS(G13:G42)-COUNTBLANK(G13:G42)</f>
        <v>7</v>
      </c>
      <c r="H43" s="192"/>
    </row>
    <row r="44" spans="2:8" x14ac:dyDescent="0.2">
      <c r="B44" s="205" t="s">
        <v>102</v>
      </c>
      <c r="C44" s="73">
        <f>IF('Data Tab - SH EPA P4'!AB24,'Data Tab - SH EPA P4'!AB24,"")</f>
        <v>4</v>
      </c>
      <c r="D44" s="73">
        <f>IF('Data Tab - SH EPA P4'!AC24,'Data Tab - SH EPA P4'!AC24,"")</f>
        <v>4</v>
      </c>
      <c r="E44" s="73">
        <f>IF('Data Tab - SH EPA P4'!AD24,'Data Tab - SH EPA P4'!AD24,"")</f>
        <v>4</v>
      </c>
      <c r="F44" s="73" t="str">
        <f>IF('Data Tab - SH EPA P4'!AE24,'Data Tab - SH EPA P4'!AE24,"")</f>
        <v/>
      </c>
      <c r="G44" s="141" t="str">
        <f>IF('Data Tab - SH EPA P4'!AF24,'Data Tab - SH EPA P4'!AF24,"")</f>
        <v/>
      </c>
      <c r="H44" s="192"/>
    </row>
    <row r="45" spans="2:8" x14ac:dyDescent="0.2">
      <c r="B45" s="228" t="s">
        <v>1</v>
      </c>
      <c r="C45" s="73">
        <f>MIN('SH Intermediate'!N8:N37)</f>
        <v>53</v>
      </c>
      <c r="D45" s="73">
        <f>MIN('SH Intermediate'!O8:O37)</f>
        <v>1</v>
      </c>
      <c r="E45" s="73">
        <f>MIN('SH Intermediate'!P8:P37)</f>
        <v>1.39</v>
      </c>
      <c r="F45" s="73">
        <f>MIN('SH Intermediate'!Q8:Q37)</f>
        <v>0.1</v>
      </c>
      <c r="G45" s="141">
        <f>MIN('SH Intermediate'!R8:R37)</f>
        <v>5.3</v>
      </c>
      <c r="H45" s="192"/>
    </row>
    <row r="46" spans="2:8" x14ac:dyDescent="0.2">
      <c r="B46" s="228" t="s">
        <v>2</v>
      </c>
      <c r="C46" s="73">
        <f>IFERROR(AVERAGE('SH Intermediate'!N8:N37),"")</f>
        <v>311.14285714285717</v>
      </c>
      <c r="D46" s="73">
        <f>IFERROR(AVERAGE('SH Intermediate'!O8:O37),"")</f>
        <v>6.4285714285714288</v>
      </c>
      <c r="E46" s="73">
        <f>IFERROR(AVERAGE('SH Intermediate'!P8:P37),"")</f>
        <v>2.5100000000000002</v>
      </c>
      <c r="F46" s="73">
        <f>IFERROR(AVERAGE('SH Intermediate'!Q8:Q37),"")</f>
        <v>0.34571428571428575</v>
      </c>
      <c r="G46" s="141">
        <f>IFERROR(AVERAGE('SH Intermediate'!R8:R37),"")</f>
        <v>6.2714285714285722</v>
      </c>
      <c r="H46" s="192"/>
    </row>
    <row r="47" spans="2:8" x14ac:dyDescent="0.2">
      <c r="B47" s="208" t="s">
        <v>45</v>
      </c>
      <c r="C47" s="74" t="str">
        <f>IF(C8&lt;&gt;"",1-COUNTIF(C13:C42,"&gt;"&amp;C8)/C43,"-")</f>
        <v>-</v>
      </c>
      <c r="D47" s="74" t="str">
        <f>IF(D8&lt;&gt;"",1-COUNTIF(D13:D42,"&gt;"&amp;D8)/D43,"-")</f>
        <v>-</v>
      </c>
      <c r="E47" s="74" t="str">
        <f>IF(E8&lt;&gt;"",1-COUNTIF(E13:E42,"&gt;"&amp;E8)/E43,"-")</f>
        <v>-</v>
      </c>
      <c r="F47" s="74" t="str">
        <f>IF(F8&lt;&gt;"",1-COUNTIF(F13:F42,"&gt;"&amp;F8)/F43,"-")</f>
        <v>-</v>
      </c>
      <c r="G47" s="143" t="str">
        <f>IF(G8&lt;&gt;"",1-COUNTIF(G13:G42,"&gt;"&amp;G8)/G43,"-")</f>
        <v>-</v>
      </c>
      <c r="H47" s="192"/>
    </row>
    <row r="48" spans="2:8" x14ac:dyDescent="0.2">
      <c r="B48" s="208" t="s">
        <v>46</v>
      </c>
      <c r="C48" s="74" t="str">
        <f>IF(C10&lt;&gt;"",1-SUM(COUNTIF(C13:C42,"&gt;"&amp;C10),COUNTIF(C13:C42,"&lt;"&amp;C9))/C43,"-")</f>
        <v>-</v>
      </c>
      <c r="D48" s="74" t="str">
        <f>IF(D10&lt;&gt;"",1-SUM(COUNTIF(D13:D42,"&gt;"&amp;D10),COUNTIF(D13:D42,"&lt;"&amp;D9))/D43,"-")</f>
        <v>-</v>
      </c>
      <c r="E48" s="74" t="str">
        <f>IF(E10&lt;&gt;"",1-SUM(COUNTIF(E13:E42,"&gt;"&amp;E10),COUNTIF(E13:E42,"&lt;"&amp;E9))/E43,"-")</f>
        <v>-</v>
      </c>
      <c r="F48" s="74" t="str">
        <f>IF(F10&lt;&gt;"",1-SUM(COUNTIF(F13:F42,"&gt;"&amp;F10),COUNTIF(F13:F42,"&lt;"&amp;F9))/F43,"-")</f>
        <v>-</v>
      </c>
      <c r="G48" s="143" t="str">
        <f>IF(G10&lt;&gt;"",1-SUM(COUNTIF(G13:G42,"&gt;"&amp;G10),COUNTIF(G13:G42,"&lt;"&amp;G9))/G43,"-")</f>
        <v>-</v>
      </c>
      <c r="H48" s="192"/>
    </row>
    <row r="49" spans="2:8" ht="15.75" customHeight="1" x14ac:dyDescent="0.2">
      <c r="B49" s="228" t="s">
        <v>3</v>
      </c>
      <c r="C49" s="73">
        <f>IF(COUNTIF(C13:C42,"=&gt;*")&gt;0,"TNTC",MAX('SH Intermediate'!N8:N37))</f>
        <v>667</v>
      </c>
      <c r="D49" s="73">
        <f>IF(COUNTIF(D13:D42,"=&gt;*")&gt;0,"TNTC",MAX('SH Intermediate'!O8:O37))</f>
        <v>28</v>
      </c>
      <c r="E49" s="73">
        <f>IF(COUNTIF(E13:E42,"=&gt;*")&gt;0,"TNTC",MAX('SH Intermediate'!P8:P37))</f>
        <v>3.49</v>
      </c>
      <c r="F49" s="73">
        <f>IF(COUNTIF(F13:F42,"=&gt;*")&gt;0,"TNTC",MAX('SH Intermediate'!Q8:Q37))</f>
        <v>1.07</v>
      </c>
      <c r="G49" s="141">
        <f>IF(COUNTIF(G13:G42,"=&gt;*")&gt;0,"TNTC",MAX('SH Intermediate'!R8:R37))</f>
        <v>7.6</v>
      </c>
      <c r="H49" s="192"/>
    </row>
    <row r="50" spans="2:8" ht="15.75" customHeight="1" thickBot="1" x14ac:dyDescent="0.25">
      <c r="B50" s="206" t="s">
        <v>100</v>
      </c>
      <c r="C50" s="309" t="s">
        <v>101</v>
      </c>
      <c r="D50" s="310"/>
      <c r="E50" s="310"/>
      <c r="F50" s="310"/>
      <c r="G50" s="310"/>
      <c r="H50" s="311"/>
    </row>
    <row r="51" spans="2:8" ht="15.75" customHeight="1" x14ac:dyDescent="0.2"/>
  </sheetData>
  <mergeCells count="7">
    <mergeCell ref="H6:H7"/>
    <mergeCell ref="C50:H50"/>
    <mergeCell ref="G6:G7"/>
    <mergeCell ref="C6:C7"/>
    <mergeCell ref="D6:D7"/>
    <mergeCell ref="E6:E7"/>
    <mergeCell ref="F6:F7"/>
  </mergeCells>
  <conditionalFormatting sqref="C13:G42">
    <cfRule type="expression" dxfId="30" priority="29">
      <formula>MOD(ROW(),2)=0</formula>
    </cfRule>
  </conditionalFormatting>
  <conditionalFormatting sqref="C47:G47">
    <cfRule type="expression" dxfId="29" priority="7">
      <formula>C47&gt;=0.9</formula>
    </cfRule>
    <cfRule type="expression" dxfId="28" priority="8">
      <formula>C47&lt;0.9</formula>
    </cfRule>
  </conditionalFormatting>
  <conditionalFormatting sqref="C47:G48">
    <cfRule type="expression" dxfId="27" priority="6">
      <formula>C47="-"</formula>
    </cfRule>
  </conditionalFormatting>
  <conditionalFormatting sqref="C48:G48">
    <cfRule type="expression" dxfId="26" priority="9">
      <formula>C48&gt;=1</formula>
    </cfRule>
    <cfRule type="expression" dxfId="25" priority="10">
      <formula>C48&lt;1</formula>
    </cfRule>
  </conditionalFormatting>
  <conditionalFormatting sqref="C13:H42">
    <cfRule type="expression" dxfId="24" priority="1">
      <formula>($B13&lt;&gt;"")*(C$9&lt;&gt;"")*(C13&lt;C$9)</formula>
    </cfRule>
    <cfRule type="expression" dxfId="23" priority="2">
      <formula>($B13&lt;&gt;"")*(C$10&lt;&gt;"")*ISNUMBER(C13)*(C13&gt;C$10)</formula>
    </cfRule>
    <cfRule type="expression" dxfId="22" priority="3">
      <formula>($B13&lt;&gt;"")*(C$8&lt;&gt;"")*ISNUMBER(C13)*(C13&gt;C$8)</formula>
    </cfRule>
    <cfRule type="expression" dxfId="21" priority="5">
      <formula>MOD(ROW(),2)=1</formula>
    </cfRule>
  </conditionalFormatting>
  <conditionalFormatting sqref="H13:H42">
    <cfRule type="expression" dxfId="20" priority="4">
      <formula>MOD(ROW(),2)=0</formula>
    </cfRule>
  </conditionalFormatting>
  <printOptions horizontalCentered="1"/>
  <pageMargins left="0.196850393700787" right="0.196850393700787" top="0.196850393700787" bottom="0.74803149606299202" header="0" footer="0.31496062992126"/>
  <pageSetup paperSize="9" scale="76" orientation="landscape" r:id="rId1"/>
  <headerFooter>
    <oddFooter>&amp;L&amp;"Calibri"&amp;9Data Powered by:
&amp;G&amp;R&amp;"Calibri"&amp;9Report Generated:
5/01/2024 6:01:39 AM
Page &amp;P of &amp;N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1732-03B7-45A8-A5AA-393BE9D91379}">
  <dimension ref="B1:AL53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5" width="18.140625" style="279" customWidth="1"/>
    <col min="6" max="6" width="22.85546875" customWidth="1"/>
    <col min="7" max="16" width="0" hidden="1" customWidth="1"/>
    <col min="17" max="17" width="26.7109375" customWidth="1"/>
    <col min="18" max="23" width="17.140625" customWidth="1"/>
    <col min="24" max="24" width="31.42578125" customWidth="1"/>
    <col min="25" max="25" width="35.42578125" customWidth="1"/>
    <col min="26" max="26" width="17.140625" customWidth="1"/>
    <col min="27" max="27" width="38.28515625" customWidth="1"/>
    <col min="28" max="31" width="17.140625" customWidth="1"/>
    <col min="32" max="32" width="20.85546875" customWidth="1"/>
    <col min="33" max="33" width="17.140625" customWidth="1"/>
    <col min="34" max="34" width="29.7109375" customWidth="1"/>
    <col min="35" max="37" width="17.140625" customWidth="1"/>
    <col min="38" max="38" width="19.85546875" customWidth="1"/>
  </cols>
  <sheetData>
    <row r="1" spans="2:38" ht="12.75" customHeight="1" x14ac:dyDescent="0.2"/>
    <row r="2" spans="2:38" ht="12.75" customHeight="1" x14ac:dyDescent="0.2">
      <c r="B2" s="19" t="s">
        <v>492</v>
      </c>
    </row>
    <row r="3" spans="2:38" ht="12.75" customHeight="1" x14ac:dyDescent="0.2">
      <c r="B3" s="19" t="s">
        <v>289</v>
      </c>
      <c r="C3" s="279" t="s">
        <v>343</v>
      </c>
    </row>
    <row r="4" spans="2:38" ht="12.75" customHeight="1" x14ac:dyDescent="0.2">
      <c r="B4" s="19" t="s">
        <v>366</v>
      </c>
      <c r="C4" s="279" t="s">
        <v>41</v>
      </c>
    </row>
    <row r="5" spans="2:38" hidden="1" x14ac:dyDescent="0.2"/>
    <row r="6" spans="2:38" hidden="1" x14ac:dyDescent="0.2"/>
    <row r="7" spans="2:38" hidden="1" x14ac:dyDescent="0.2"/>
    <row r="8" spans="2:38" hidden="1" x14ac:dyDescent="0.2"/>
    <row r="9" spans="2:38" x14ac:dyDescent="0.2">
      <c r="Q9" s="20" t="s">
        <v>289</v>
      </c>
      <c r="R9" t="s">
        <v>343</v>
      </c>
      <c r="S9" t="s">
        <v>343</v>
      </c>
      <c r="T9" t="s">
        <v>343</v>
      </c>
      <c r="U9" t="s">
        <v>343</v>
      </c>
      <c r="V9" t="s">
        <v>343</v>
      </c>
      <c r="W9" t="s">
        <v>343</v>
      </c>
      <c r="X9" t="s">
        <v>343</v>
      </c>
      <c r="Y9" t="s">
        <v>343</v>
      </c>
      <c r="Z9" t="s">
        <v>343</v>
      </c>
      <c r="AA9" t="s">
        <v>343</v>
      </c>
      <c r="AB9" t="s">
        <v>343</v>
      </c>
      <c r="AC9" t="s">
        <v>343</v>
      </c>
      <c r="AD9" t="s">
        <v>343</v>
      </c>
      <c r="AE9" t="s">
        <v>343</v>
      </c>
      <c r="AF9" t="s">
        <v>343</v>
      </c>
      <c r="AG9" t="s">
        <v>343</v>
      </c>
      <c r="AH9" t="s">
        <v>343</v>
      </c>
      <c r="AI9" t="s">
        <v>343</v>
      </c>
      <c r="AJ9" t="s">
        <v>343</v>
      </c>
      <c r="AK9" t="s">
        <v>343</v>
      </c>
      <c r="AL9" t="s">
        <v>343</v>
      </c>
    </row>
    <row r="10" spans="2:38" x14ac:dyDescent="0.2">
      <c r="B10" s="21"/>
      <c r="C10" s="279" t="s">
        <v>211</v>
      </c>
      <c r="Q10" s="20" t="s">
        <v>322</v>
      </c>
      <c r="R10" t="s">
        <v>242</v>
      </c>
      <c r="S10" t="s">
        <v>242</v>
      </c>
      <c r="T10" t="s">
        <v>242</v>
      </c>
      <c r="U10" t="s">
        <v>242</v>
      </c>
      <c r="V10" t="s">
        <v>242</v>
      </c>
      <c r="W10" t="s">
        <v>242</v>
      </c>
      <c r="X10" t="s">
        <v>242</v>
      </c>
      <c r="Y10" t="s">
        <v>242</v>
      </c>
      <c r="Z10" t="s">
        <v>370</v>
      </c>
      <c r="AA10" t="s">
        <v>370</v>
      </c>
      <c r="AB10" t="s">
        <v>370</v>
      </c>
      <c r="AC10" t="s">
        <v>370</v>
      </c>
      <c r="AD10" t="s">
        <v>370</v>
      </c>
      <c r="AE10" t="s">
        <v>370</v>
      </c>
      <c r="AF10" t="s">
        <v>370</v>
      </c>
      <c r="AG10" t="s">
        <v>370</v>
      </c>
      <c r="AH10" t="s">
        <v>370</v>
      </c>
      <c r="AI10" t="s">
        <v>370</v>
      </c>
      <c r="AJ10" t="s">
        <v>370</v>
      </c>
      <c r="AK10" t="s">
        <v>370</v>
      </c>
      <c r="AL10" t="s">
        <v>370</v>
      </c>
    </row>
    <row r="11" spans="2:38" x14ac:dyDescent="0.2">
      <c r="B11" s="22"/>
      <c r="C11" s="279" t="s">
        <v>305</v>
      </c>
      <c r="Q11" s="20" t="s">
        <v>42</v>
      </c>
      <c r="R11" t="s">
        <v>274</v>
      </c>
      <c r="S11" t="s">
        <v>21</v>
      </c>
      <c r="T11" t="s">
        <v>493</v>
      </c>
      <c r="U11" t="s">
        <v>290</v>
      </c>
      <c r="V11" t="s">
        <v>16</v>
      </c>
      <c r="W11" t="s">
        <v>105</v>
      </c>
      <c r="X11" t="s">
        <v>18</v>
      </c>
      <c r="Y11" t="s">
        <v>53</v>
      </c>
      <c r="Z11" t="s">
        <v>39</v>
      </c>
      <c r="AA11" t="s">
        <v>209</v>
      </c>
      <c r="AB11" t="s">
        <v>342</v>
      </c>
      <c r="AC11" t="s">
        <v>300</v>
      </c>
      <c r="AD11" t="s">
        <v>107</v>
      </c>
      <c r="AE11" t="s">
        <v>418</v>
      </c>
      <c r="AF11" t="s">
        <v>64</v>
      </c>
      <c r="AG11" t="s">
        <v>159</v>
      </c>
      <c r="AH11" t="s">
        <v>48</v>
      </c>
      <c r="AI11" t="s">
        <v>296</v>
      </c>
      <c r="AJ11" t="s">
        <v>194</v>
      </c>
      <c r="AK11" t="s">
        <v>259</v>
      </c>
      <c r="AL11" t="s">
        <v>318</v>
      </c>
    </row>
    <row r="12" spans="2:38" x14ac:dyDescent="0.2">
      <c r="B12" s="23"/>
      <c r="C12" s="279" t="s">
        <v>336</v>
      </c>
      <c r="Q12" s="20" t="s">
        <v>265</v>
      </c>
    </row>
    <row r="13" spans="2:38" x14ac:dyDescent="0.2">
      <c r="Q13" s="20" t="s">
        <v>455</v>
      </c>
      <c r="Z13" t="s">
        <v>277</v>
      </c>
      <c r="AA13" t="s">
        <v>176</v>
      </c>
      <c r="AB13" t="s">
        <v>22</v>
      </c>
      <c r="AC13" t="s">
        <v>22</v>
      </c>
      <c r="AD13" t="s">
        <v>456</v>
      </c>
      <c r="AE13" t="s">
        <v>483</v>
      </c>
      <c r="AF13" t="s">
        <v>22</v>
      </c>
      <c r="AG13" t="s">
        <v>22</v>
      </c>
      <c r="AH13" t="s">
        <v>22</v>
      </c>
      <c r="AI13" t="s">
        <v>22</v>
      </c>
      <c r="AJ13" t="s">
        <v>22</v>
      </c>
      <c r="AK13" t="s">
        <v>22</v>
      </c>
      <c r="AL13" t="s">
        <v>22</v>
      </c>
    </row>
    <row r="14" spans="2:38" x14ac:dyDescent="0.2">
      <c r="B14" s="19" t="s">
        <v>158</v>
      </c>
      <c r="C14" s="279" t="s">
        <v>387</v>
      </c>
      <c r="Q14" s="20" t="s">
        <v>349</v>
      </c>
    </row>
    <row r="15" spans="2:38" x14ac:dyDescent="0.2">
      <c r="Q15" s="20" t="s">
        <v>183</v>
      </c>
    </row>
    <row r="16" spans="2:38" x14ac:dyDescent="0.2">
      <c r="Q16" s="20" t="s">
        <v>124</v>
      </c>
    </row>
    <row r="17" spans="17:38" x14ac:dyDescent="0.2">
      <c r="Q17" s="20" t="s">
        <v>243</v>
      </c>
    </row>
    <row r="18" spans="17:38" x14ac:dyDescent="0.2">
      <c r="Q18" s="20" t="s">
        <v>61</v>
      </c>
    </row>
    <row r="19" spans="17:38" x14ac:dyDescent="0.2">
      <c r="Q19" s="20" t="s">
        <v>174</v>
      </c>
    </row>
    <row r="20" spans="17:38" x14ac:dyDescent="0.2">
      <c r="Q20" s="20" t="s">
        <v>488</v>
      </c>
    </row>
    <row r="21" spans="17:38" x14ac:dyDescent="0.2">
      <c r="Q21" s="20" t="s">
        <v>208</v>
      </c>
    </row>
    <row r="22" spans="17:38" x14ac:dyDescent="0.2">
      <c r="Q22" s="20" t="s">
        <v>316</v>
      </c>
    </row>
    <row r="23" spans="17:38" x14ac:dyDescent="0.2">
      <c r="Q23" s="20" t="s">
        <v>103</v>
      </c>
    </row>
    <row r="24" spans="17:38" x14ac:dyDescent="0.2">
      <c r="Q24" s="20" t="s">
        <v>187</v>
      </c>
      <c r="Z24">
        <v>4</v>
      </c>
      <c r="AA24">
        <v>4</v>
      </c>
      <c r="AB24">
        <v>4</v>
      </c>
      <c r="AC24">
        <v>4</v>
      </c>
      <c r="AD24">
        <v>4</v>
      </c>
    </row>
    <row r="25" spans="17:38" x14ac:dyDescent="0.2">
      <c r="Q25" s="20" t="s">
        <v>315</v>
      </c>
    </row>
    <row r="26" spans="17:38" x14ac:dyDescent="0.2">
      <c r="Q26" s="20" t="s">
        <v>168</v>
      </c>
    </row>
    <row r="27" spans="17:38" x14ac:dyDescent="0.2">
      <c r="Q27" s="20" t="s">
        <v>282</v>
      </c>
    </row>
    <row r="28" spans="17:38" x14ac:dyDescent="0.2">
      <c r="Q28" s="20" t="s">
        <v>450</v>
      </c>
    </row>
    <row r="29" spans="17:38" x14ac:dyDescent="0.2">
      <c r="Q29" s="20" t="s">
        <v>212</v>
      </c>
    </row>
    <row r="30" spans="17:38" x14ac:dyDescent="0.2">
      <c r="Q30" s="20" t="s">
        <v>340</v>
      </c>
    </row>
    <row r="31" spans="17:38" x14ac:dyDescent="0.2">
      <c r="Q31" s="20" t="s">
        <v>326</v>
      </c>
      <c r="R31">
        <v>2979</v>
      </c>
      <c r="S31">
        <v>2980</v>
      </c>
      <c r="T31">
        <v>2981</v>
      </c>
      <c r="U31">
        <v>2982</v>
      </c>
      <c r="V31">
        <v>2983</v>
      </c>
      <c r="W31">
        <v>2984</v>
      </c>
      <c r="X31">
        <v>2985</v>
      </c>
      <c r="Y31">
        <v>2986</v>
      </c>
      <c r="Z31">
        <v>2987</v>
      </c>
      <c r="AA31">
        <v>2988</v>
      </c>
      <c r="AB31">
        <v>2989</v>
      </c>
      <c r="AC31">
        <v>2990</v>
      </c>
      <c r="AD31">
        <v>2991</v>
      </c>
      <c r="AE31">
        <v>3603</v>
      </c>
      <c r="AF31">
        <v>3604</v>
      </c>
      <c r="AG31">
        <v>3680</v>
      </c>
      <c r="AH31">
        <v>3681</v>
      </c>
      <c r="AI31">
        <v>3682</v>
      </c>
      <c r="AJ31">
        <v>3683</v>
      </c>
      <c r="AK31">
        <v>3684</v>
      </c>
      <c r="AL31">
        <v>3685</v>
      </c>
    </row>
    <row r="32" spans="17:38" hidden="1" x14ac:dyDescent="0.2"/>
    <row r="33" spans="2:38" hidden="1" x14ac:dyDescent="0.2"/>
    <row r="34" spans="2:38" hidden="1" x14ac:dyDescent="0.2"/>
    <row r="35" spans="2:38" hidden="1" x14ac:dyDescent="0.2"/>
    <row r="36" spans="2:38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 x14ac:dyDescent="0.2">
      <c r="B37" s="37" t="s">
        <v>188</v>
      </c>
      <c r="C37" s="279">
        <v>44937</v>
      </c>
      <c r="D37" s="279">
        <v>44937</v>
      </c>
      <c r="F37" t="s">
        <v>26</v>
      </c>
      <c r="R37" t="s">
        <v>320</v>
      </c>
      <c r="S37" t="s">
        <v>142</v>
      </c>
      <c r="T37" t="s">
        <v>392</v>
      </c>
      <c r="U37" t="s">
        <v>147</v>
      </c>
      <c r="V37" s="21">
        <v>44937</v>
      </c>
      <c r="W37">
        <v>44949.45517361111</v>
      </c>
      <c r="X37" t="s">
        <v>257</v>
      </c>
      <c r="Y37" t="s">
        <v>453</v>
      </c>
      <c r="Z37">
        <v>53</v>
      </c>
      <c r="AA37" t="s">
        <v>344</v>
      </c>
      <c r="AB37">
        <v>1.52</v>
      </c>
      <c r="AC37">
        <v>0.27</v>
      </c>
      <c r="AD37">
        <v>5.3</v>
      </c>
    </row>
    <row r="38" spans="2:38" x14ac:dyDescent="0.2">
      <c r="B38" s="37" t="s">
        <v>38</v>
      </c>
      <c r="C38" s="279">
        <v>44965</v>
      </c>
      <c r="D38" s="279">
        <v>44965</v>
      </c>
      <c r="F38" t="s">
        <v>26</v>
      </c>
      <c r="R38" t="s">
        <v>320</v>
      </c>
      <c r="S38" t="s">
        <v>137</v>
      </c>
      <c r="T38" t="s">
        <v>392</v>
      </c>
      <c r="U38" t="s">
        <v>147</v>
      </c>
      <c r="V38">
        <v>44965</v>
      </c>
      <c r="W38" s="21">
        <v>44977.536886574075</v>
      </c>
      <c r="X38" t="s">
        <v>257</v>
      </c>
      <c r="Y38" t="s">
        <v>392</v>
      </c>
      <c r="Z38">
        <v>107</v>
      </c>
      <c r="AA38" t="s">
        <v>344</v>
      </c>
      <c r="AB38">
        <v>1.39</v>
      </c>
      <c r="AC38">
        <v>0.37</v>
      </c>
      <c r="AD38">
        <v>5.8</v>
      </c>
    </row>
    <row r="39" spans="2:38" x14ac:dyDescent="0.2">
      <c r="B39" s="37" t="s">
        <v>190</v>
      </c>
      <c r="C39" s="279">
        <v>45049.333333333328</v>
      </c>
      <c r="D39" s="279">
        <v>45048.958333333328</v>
      </c>
      <c r="E39" s="279">
        <v>45048.958333333328</v>
      </c>
      <c r="F39" t="s">
        <v>26</v>
      </c>
      <c r="R39" s="21" t="s">
        <v>320</v>
      </c>
      <c r="S39" s="21" t="s">
        <v>75</v>
      </c>
      <c r="T39" s="21" t="s">
        <v>392</v>
      </c>
      <c r="U39" s="21" t="s">
        <v>147</v>
      </c>
      <c r="V39" s="21">
        <v>45049.333333333328</v>
      </c>
      <c r="W39" s="21">
        <v>45141.553368055553</v>
      </c>
      <c r="X39" s="21" t="s">
        <v>257</v>
      </c>
      <c r="Y39" s="21" t="s">
        <v>392</v>
      </c>
      <c r="Z39" s="21">
        <v>57</v>
      </c>
      <c r="AA39" s="21" t="s">
        <v>261</v>
      </c>
      <c r="AB39" s="21">
        <v>1.5</v>
      </c>
      <c r="AC39" s="21">
        <v>0.1</v>
      </c>
      <c r="AD39" s="21">
        <v>6.5</v>
      </c>
    </row>
    <row r="40" spans="2:38" x14ac:dyDescent="0.2">
      <c r="B40" s="37" t="s">
        <v>355</v>
      </c>
      <c r="C40" s="279">
        <v>45133.333333333328</v>
      </c>
      <c r="D40" s="279">
        <v>45132.958333333328</v>
      </c>
      <c r="F40" t="s">
        <v>26</v>
      </c>
      <c r="R40" t="s">
        <v>320</v>
      </c>
      <c r="S40" t="s">
        <v>17</v>
      </c>
      <c r="T40" t="s">
        <v>392</v>
      </c>
      <c r="U40" t="s">
        <v>147</v>
      </c>
      <c r="V40" s="21">
        <v>45133.333333333328</v>
      </c>
      <c r="W40">
        <v>45141.590856481482</v>
      </c>
      <c r="X40" t="s">
        <v>257</v>
      </c>
      <c r="Y40" t="s">
        <v>453</v>
      </c>
      <c r="Z40">
        <v>325</v>
      </c>
      <c r="AA40" t="s">
        <v>261</v>
      </c>
      <c r="AB40">
        <v>3.49</v>
      </c>
      <c r="AC40">
        <v>0.11</v>
      </c>
      <c r="AD40">
        <v>5.6</v>
      </c>
    </row>
    <row r="41" spans="2:38" x14ac:dyDescent="0.2">
      <c r="B41" s="37" t="s">
        <v>273</v>
      </c>
      <c r="C41" s="279">
        <v>45189.413194444445</v>
      </c>
      <c r="D41" s="279">
        <v>45188.958333333328</v>
      </c>
      <c r="F41" t="s">
        <v>26</v>
      </c>
      <c r="R41" t="s">
        <v>320</v>
      </c>
      <c r="S41" t="s">
        <v>411</v>
      </c>
      <c r="T41" t="s">
        <v>392</v>
      </c>
      <c r="U41" t="s">
        <v>147</v>
      </c>
      <c r="V41">
        <v>45189.413194444445</v>
      </c>
      <c r="W41" s="21">
        <v>45203.443773148145</v>
      </c>
      <c r="X41" t="s">
        <v>257</v>
      </c>
      <c r="Y41" t="s">
        <v>392</v>
      </c>
      <c r="Z41" s="21">
        <v>667</v>
      </c>
      <c r="AA41">
        <v>4</v>
      </c>
      <c r="AB41" s="21">
        <v>3.48</v>
      </c>
      <c r="AC41" s="21">
        <v>0.4</v>
      </c>
      <c r="AD41" s="21">
        <v>7.6</v>
      </c>
    </row>
    <row r="42" spans="2:38" x14ac:dyDescent="0.2">
      <c r="B42" s="37" t="s">
        <v>219</v>
      </c>
      <c r="C42" s="279">
        <v>45217.454861111109</v>
      </c>
      <c r="D42" s="279">
        <v>45217</v>
      </c>
      <c r="F42" t="s">
        <v>26</v>
      </c>
      <c r="R42" t="s">
        <v>320</v>
      </c>
      <c r="S42" t="s">
        <v>246</v>
      </c>
      <c r="T42" t="s">
        <v>392</v>
      </c>
      <c r="U42" t="s">
        <v>147</v>
      </c>
      <c r="V42">
        <v>45217.454861111109</v>
      </c>
      <c r="W42">
        <v>45229.460787037038</v>
      </c>
      <c r="X42" t="s">
        <v>257</v>
      </c>
      <c r="Y42" t="s">
        <v>392</v>
      </c>
      <c r="Z42">
        <v>638</v>
      </c>
      <c r="AA42" t="s">
        <v>261</v>
      </c>
      <c r="AB42" s="21">
        <v>3.4</v>
      </c>
      <c r="AC42">
        <v>1.07</v>
      </c>
      <c r="AD42">
        <v>7.6</v>
      </c>
    </row>
    <row r="43" spans="2:38" x14ac:dyDescent="0.2">
      <c r="B43" s="37" t="s">
        <v>127</v>
      </c>
      <c r="C43" s="279">
        <v>45245</v>
      </c>
      <c r="D43" s="279">
        <v>45245</v>
      </c>
      <c r="F43" t="s">
        <v>26</v>
      </c>
      <c r="R43" t="s">
        <v>320</v>
      </c>
      <c r="S43" t="s">
        <v>54</v>
      </c>
      <c r="T43" t="s">
        <v>392</v>
      </c>
      <c r="U43" t="s">
        <v>147</v>
      </c>
      <c r="V43">
        <v>45245</v>
      </c>
      <c r="W43">
        <v>45254.641412037032</v>
      </c>
      <c r="X43" t="s">
        <v>257</v>
      </c>
      <c r="Y43" t="s">
        <v>392</v>
      </c>
      <c r="Z43">
        <v>331</v>
      </c>
      <c r="AA43">
        <v>28</v>
      </c>
      <c r="AB43" s="21">
        <v>2.79</v>
      </c>
      <c r="AC43">
        <v>0.1</v>
      </c>
      <c r="AD43">
        <v>5.5</v>
      </c>
    </row>
    <row r="44" spans="2:38" x14ac:dyDescent="0.2">
      <c r="V44" s="21"/>
      <c r="W44" s="21"/>
    </row>
    <row r="47" spans="2:38" x14ac:dyDescent="0.2">
      <c r="V47" s="21"/>
      <c r="W47" s="21"/>
      <c r="AA47" s="21"/>
      <c r="AC47" s="21"/>
    </row>
    <row r="48" spans="2:38" x14ac:dyDescent="0.2">
      <c r="W48" s="21"/>
    </row>
    <row r="53" spans="30:30" x14ac:dyDescent="0.2">
      <c r="AD53" s="21"/>
    </row>
  </sheetData>
  <hyperlinks>
    <hyperlink ref="B37" r:id="rId1" tooltip="View/edit batch" xr:uid="{00000000-0004-0000-1200-000000000000}"/>
    <hyperlink ref="B38" r:id="rId2" tooltip="View/edit batch" xr:uid="{00000000-0004-0000-1200-000001000000}"/>
    <hyperlink ref="B39" r:id="rId3" tooltip="View/edit batch" xr:uid="{00000000-0004-0000-1200-000002000000}"/>
    <hyperlink ref="B40" r:id="rId4" tooltip="View/edit batch" xr:uid="{00000000-0004-0000-1200-000003000000}"/>
    <hyperlink ref="B41" r:id="rId5" tooltip="View/edit batch" xr:uid="{00000000-0004-0000-1200-000004000000}"/>
    <hyperlink ref="B42" r:id="rId6" tooltip="View/edit batch" xr:uid="{00000000-0004-0000-1200-000005000000}"/>
    <hyperlink ref="B43" r:id="rId7" tooltip="View/edit batch" xr:uid="{00000000-0004-0000-1200-000006000000}"/>
  </hyperlinks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C701-8584-427B-A4D6-F3EB769F0FD8}">
  <sheetPr>
    <tabColor theme="9" tint="0.39997558519241921"/>
  </sheetPr>
  <dimension ref="B1:H51"/>
  <sheetViews>
    <sheetView workbookViewId="0"/>
  </sheetViews>
  <sheetFormatPr defaultRowHeight="12.75" x14ac:dyDescent="0.2"/>
  <cols>
    <col min="1" max="1" width="2.140625" customWidth="1"/>
    <col min="2" max="2" width="32.7109375" customWidth="1"/>
    <col min="3" max="7" width="12.7109375" customWidth="1"/>
    <col min="8" max="8" width="40.7109375" customWidth="1"/>
  </cols>
  <sheetData>
    <row r="1" spans="2:8" ht="18" customHeight="1" thickBot="1" x14ac:dyDescent="0.25"/>
    <row r="2" spans="2:8" ht="18" customHeight="1" x14ac:dyDescent="0.2">
      <c r="B2" s="230"/>
      <c r="C2" s="231"/>
      <c r="D2" s="232" t="s">
        <v>399</v>
      </c>
      <c r="E2" s="233"/>
      <c r="F2" s="233"/>
      <c r="G2" s="233"/>
      <c r="H2" s="234" t="str">
        <f>TEXT('SH Intermediate'!C2,"dd mmm yyyy")&amp;(" - ")&amp;TEXT('SH Intermediate'!C3,"dd mmm yyyy")</f>
        <v>01 Jan 2023 - 31 Dec 2023</v>
      </c>
    </row>
    <row r="3" spans="2:8" ht="18" customHeight="1" x14ac:dyDescent="0.2">
      <c r="B3" s="181"/>
      <c r="C3" s="173"/>
      <c r="D3" s="147" t="s">
        <v>402</v>
      </c>
      <c r="E3" s="214"/>
      <c r="F3" s="214"/>
      <c r="G3" s="214"/>
      <c r="H3" s="218"/>
    </row>
    <row r="4" spans="2:8" ht="18" customHeight="1" x14ac:dyDescent="0.2">
      <c r="B4" s="182"/>
      <c r="C4" s="174"/>
      <c r="D4" s="147" t="s">
        <v>207</v>
      </c>
      <c r="E4" s="151"/>
      <c r="F4" s="151"/>
      <c r="G4" s="151"/>
      <c r="H4" s="16" t="str">
        <f>"Report Generated: "&amp;TEXT('Reporting Policy'!C6,"dddd, dd mmmm yyyy")</f>
        <v>Report Generated: Friday, 05 January 2024</v>
      </c>
    </row>
    <row r="5" spans="2:8" ht="18" customHeight="1" thickBot="1" x14ac:dyDescent="0.25">
      <c r="B5" s="219"/>
      <c r="C5" s="176"/>
      <c r="D5" s="149" t="s">
        <v>408</v>
      </c>
      <c r="E5" s="15"/>
      <c r="F5" s="15"/>
      <c r="G5" s="15"/>
      <c r="H5" s="220"/>
    </row>
    <row r="6" spans="2:8" ht="20.100000000000001" customHeight="1" x14ac:dyDescent="0.2">
      <c r="B6" s="221"/>
      <c r="C6" s="312" t="s">
        <v>39</v>
      </c>
      <c r="D6" s="319" t="s">
        <v>179</v>
      </c>
      <c r="E6" s="320" t="s">
        <v>236</v>
      </c>
      <c r="F6" s="312" t="s">
        <v>235</v>
      </c>
      <c r="G6" s="314" t="s">
        <v>107</v>
      </c>
      <c r="H6" s="285" t="s">
        <v>53</v>
      </c>
    </row>
    <row r="7" spans="2:8" ht="20.100000000000001" customHeight="1" x14ac:dyDescent="0.2">
      <c r="B7" s="222" t="s">
        <v>9</v>
      </c>
      <c r="C7" s="313"/>
      <c r="D7" s="316"/>
      <c r="E7" s="321"/>
      <c r="F7" s="313"/>
      <c r="G7" s="313"/>
      <c r="H7" s="286"/>
    </row>
    <row r="8" spans="2:8" ht="15" x14ac:dyDescent="0.2">
      <c r="B8" s="222" t="s">
        <v>10</v>
      </c>
      <c r="C8" s="70" t="str">
        <f>IF('Data Tab - SH EPA P5'!AB19,'Data Tab - SH EPA P5'!AB19,"")</f>
        <v/>
      </c>
      <c r="D8" s="70" t="str">
        <f>IF('Data Tab - SH EPA P5'!AD19,'Data Tab - SH EPA P5'!AD19,"")</f>
        <v/>
      </c>
      <c r="E8" s="70" t="str">
        <f>IF('Data Tab - SH EPA P5'!AC19,'Data Tab - SH EPA P5'!AC19,"")</f>
        <v/>
      </c>
      <c r="F8" s="118" t="str">
        <f>IF('Data Tab - SH EPA P5'!AA19,'Data Tab - SH EPA P5'!AA19,"")</f>
        <v/>
      </c>
      <c r="G8" s="118" t="str">
        <f>IF('Data Tab - SH EPA P5'!AB19,'Data Tab - SH EPA P5'!AB19,"")</f>
        <v/>
      </c>
      <c r="H8" s="185"/>
    </row>
    <row r="9" spans="2:8" ht="15" x14ac:dyDescent="0.2">
      <c r="B9" s="222" t="s">
        <v>11</v>
      </c>
      <c r="C9" s="71" t="str">
        <f>IF('Data Tab - SH EPA P5'!AB16,'Data Tab - SH EPA P5'!AB16,"")</f>
        <v/>
      </c>
      <c r="D9" s="71" t="str">
        <f>IF('Data Tab - SH EPA P5'!AD16,'Data Tab - SH EPA P5'!AD16,"")</f>
        <v/>
      </c>
      <c r="E9" s="71" t="str">
        <f>IF('Data Tab - SH EPA P5'!AC16,'Data Tab - SH EPA P5'!AC16,"")</f>
        <v/>
      </c>
      <c r="F9" s="119" t="str">
        <f>IF('Data Tab - SH EPA P5'!AA16,'Data Tab - SH EPA P5'!AA16,"")</f>
        <v/>
      </c>
      <c r="G9" s="119" t="str">
        <f>IF('Data Tab - SH EPA P5'!AB16,'Data Tab - SH EPA P5'!AB16,"")</f>
        <v/>
      </c>
      <c r="H9" s="186"/>
    </row>
    <row r="10" spans="2:8" ht="15" customHeight="1" x14ac:dyDescent="0.2">
      <c r="B10" s="223" t="s">
        <v>12</v>
      </c>
      <c r="C10" s="70" t="str">
        <f>IF('Data Tab - SH EPA P5'!AB17,'Data Tab - SH EPA P5'!AB17,"")</f>
        <v/>
      </c>
      <c r="D10" s="70" t="str">
        <f>IF('Data Tab - SH EPA P5'!AD17,'Data Tab - SH EPA P5'!AD17,"")</f>
        <v/>
      </c>
      <c r="E10" s="70" t="str">
        <f>IF('Data Tab - SH EPA P5'!AC17,'Data Tab - SH EPA P5'!AC17,"")</f>
        <v/>
      </c>
      <c r="F10" s="120" t="str">
        <f>IF('Data Tab - SH EPA P5'!AA17,'Data Tab - SH EPA P5'!AA17,"")</f>
        <v/>
      </c>
      <c r="G10" s="120" t="str">
        <f>IF('Data Tab - SH EPA P5'!AB17,'Data Tab - SH EPA P5'!AB17,"")</f>
        <v/>
      </c>
      <c r="H10" s="185"/>
    </row>
    <row r="11" spans="2:8" ht="39.950000000000003" customHeight="1" x14ac:dyDescent="0.2">
      <c r="B11" s="224" t="s">
        <v>0</v>
      </c>
      <c r="C11" s="29" t="s">
        <v>239</v>
      </c>
      <c r="D11" s="29" t="s">
        <v>240</v>
      </c>
      <c r="E11" s="29" t="s">
        <v>239</v>
      </c>
      <c r="F11" s="29" t="s">
        <v>239</v>
      </c>
      <c r="G11" s="127" t="s">
        <v>456</v>
      </c>
      <c r="H11" s="189"/>
    </row>
    <row r="12" spans="2:8" hidden="1" x14ac:dyDescent="0.2">
      <c r="B12" s="225"/>
      <c r="C12" s="72"/>
      <c r="D12" s="72"/>
      <c r="E12" s="72"/>
      <c r="F12" s="83"/>
      <c r="G12" s="121"/>
      <c r="H12" s="189"/>
    </row>
    <row r="13" spans="2:8" x14ac:dyDescent="0.2">
      <c r="B13" s="226">
        <f t="array" ref="B13">IFERROR(INDEX('SH Intermediate'!$T$8:$T$103,MATCH(0,COUNTIF($B$12:B12,'SH Intermediate'!$T$8:$T$103&amp;""),0)),"")</f>
        <v>44937</v>
      </c>
      <c r="C13" s="26">
        <f t="array" ref="C13">IFERROR(INDEX('Data Tab - SH EPA P5'!Z$37:Z$400,MATCH(1,INDEX(('Data Tab - SH EPA P5'!$C$37:$C$400=$B13)*('Data Tab - SH EPA P5'!Z$37:Z$400&lt;&gt;""),0),0)),"")</f>
        <v>428</v>
      </c>
      <c r="D13" s="26">
        <f t="array" ref="D13">IFERROR(INDEX('Data Tab - SH EPA P5'!AA$37:AA$400,MATCH(1,INDEX(('Data Tab - SH EPA P5'!$C$37:$C$400=$B13)*('Data Tab - SH EPA P5'!AA$37:AA$400&lt;&gt;""),0),0)),"")</f>
        <v>20</v>
      </c>
      <c r="E13" s="44">
        <f t="array" ref="E13">IFERROR(INDEX('Data Tab - SH EPA P5'!AB$37:AB$400,MATCH(1,INDEX(('Data Tab - SH EPA P5'!$C$37:$C$400=$B13)*('Data Tab - SH EPA P5'!AB$37:AB$400&lt;&gt;""),0),0)),"")</f>
        <v>0.92</v>
      </c>
      <c r="F13" s="44">
        <f t="array" ref="F13">IFERROR(INDEX('Data Tab - SH EPA P5'!AC$37:AC$400,MATCH(1,INDEX(('Data Tab - SH EPA P5'!$C$37:$C$400=$B13)*('Data Tab - SH EPA P5'!AC$37:AC$400&lt;&gt;""),0),0)),"")</f>
        <v>0.87</v>
      </c>
      <c r="G13" s="122">
        <f t="array" ref="G13">IFERROR(INDEX('Data Tab - SH EPA P5'!AD$37:AD$400,MATCH(1,INDEX(('Data Tab - SH EPA P5'!$C$37:$C$400=$B13)*('Data Tab - SH EPA P5'!AD$37:AD$400&lt;&gt;""),0),0)),"")</f>
        <v>6.7</v>
      </c>
      <c r="H13" s="263" t="str">
        <f t="array" ref="H13">IFERROR(INDEX('Data Tab - SH Effluent Quality'!T$37:T$2000,MATCH(1,INDEX((TRUNC('Data Tab - SH Effluent Quality'!$C$37:$C$2000,0)=$B13)*('Data Tab - SH Effluent Quality'!T$37:T$2000&lt;&gt;""),0),0)),"")</f>
        <v/>
      </c>
    </row>
    <row r="14" spans="2:8" x14ac:dyDescent="0.2">
      <c r="B14" s="226">
        <f t="array" ref="B14">IFERROR(INDEX('SH Intermediate'!$T$8:$T$103,MATCH(0,COUNTIF($B$12:B13,'SH Intermediate'!$T$8:$T$103&amp;""),0)),"")</f>
        <v>44965</v>
      </c>
      <c r="C14" s="26">
        <f t="array" ref="C14">IFERROR(INDEX('Data Tab - SH EPA P5'!Z$37:Z$400,MATCH(1,INDEX(('Data Tab - SH EPA P5'!$C$37:$C$400=$B14)*('Data Tab - SH EPA P5'!Z$37:Z$400&lt;&gt;""),0),0)),"")</f>
        <v>392</v>
      </c>
      <c r="D14" s="26">
        <f t="array" ref="D14">IFERROR(INDEX('Data Tab - SH EPA P5'!AA$37:AA$400,MATCH(1,INDEX(('Data Tab - SH EPA P5'!$C$37:$C$400=$B14)*('Data Tab - SH EPA P5'!AA$37:AA$400&lt;&gt;""),0),0)),"")</f>
        <v>30</v>
      </c>
      <c r="E14" s="44">
        <f t="array" ref="E14">IFERROR(INDEX('Data Tab - SH EPA P5'!AB$37:AB$400,MATCH(1,INDEX(('Data Tab - SH EPA P5'!$C$37:$C$400=$B14)*('Data Tab - SH EPA P5'!AB$37:AB$400&lt;&gt;""),0),0)),"")</f>
        <v>1.0900000000000001</v>
      </c>
      <c r="F14" s="44">
        <f t="array" ref="F14">IFERROR(INDEX('Data Tab - SH EPA P5'!AC$37:AC$400,MATCH(1,INDEX(('Data Tab - SH EPA P5'!$C$37:$C$400=$B14)*('Data Tab - SH EPA P5'!AC$37:AC$400&lt;&gt;""),0),0)),"")</f>
        <v>1.01</v>
      </c>
      <c r="G14" s="122">
        <f t="array" ref="G14">IFERROR(INDEX('Data Tab - SH EPA P5'!AD$37:AD$400,MATCH(1,INDEX(('Data Tab - SH EPA P5'!$C$37:$C$400=$B14)*('Data Tab - SH EPA P5'!AD$37:AD$400&lt;&gt;""),0),0)),"")</f>
        <v>6.7</v>
      </c>
      <c r="H14" s="263" t="str">
        <f t="array" ref="H14">IFERROR(INDEX('Data Tab - SH Effluent Quality'!T$37:T$2000,MATCH(1,INDEX((TRUNC('Data Tab - SH Effluent Quality'!$C$37:$C$2000,0)=$B14)*('Data Tab - SH Effluent Quality'!T$37:T$2000&lt;&gt;""),0),0)),"")</f>
        <v/>
      </c>
    </row>
    <row r="15" spans="2:8" x14ac:dyDescent="0.2">
      <c r="B15" s="226">
        <f t="array" ref="B15">IFERROR(INDEX('SH Intermediate'!$T$8:$T$103,MATCH(0,COUNTIF($B$12:B14,'SH Intermediate'!$T$8:$T$103&amp;""),0)),"")</f>
        <v>45049.333333333328</v>
      </c>
      <c r="C15" s="26">
        <f t="array" ref="C15">IFERROR(INDEX('Data Tab - SH EPA P5'!Z$37:Z$400,MATCH(1,INDEX(('Data Tab - SH EPA P5'!$C$37:$C$400=$B15)*('Data Tab - SH EPA P5'!Z$37:Z$400&lt;&gt;""),0),0)),"")</f>
        <v>475</v>
      </c>
      <c r="D15" s="26">
        <f t="array" ref="D15">IFERROR(INDEX('Data Tab - SH EPA P5'!AA$37:AA$400,MATCH(1,INDEX(('Data Tab - SH EPA P5'!$C$37:$C$400=$B15)*('Data Tab - SH EPA P5'!AA$37:AA$400&lt;&gt;""),0),0)),"")</f>
        <v>6</v>
      </c>
      <c r="E15" s="44">
        <f t="array" ref="E15">IFERROR(INDEX('Data Tab - SH EPA P5'!AB$37:AB$400,MATCH(1,INDEX(('Data Tab - SH EPA P5'!$C$37:$C$400=$B15)*('Data Tab - SH EPA P5'!AB$37:AB$400&lt;&gt;""),0),0)),"")</f>
        <v>1.35</v>
      </c>
      <c r="F15" s="44">
        <f t="array" ref="F15">IFERROR(INDEX('Data Tab - SH EPA P5'!AC$37:AC$400,MATCH(1,INDEX(('Data Tab - SH EPA P5'!$C$37:$C$400=$B15)*('Data Tab - SH EPA P5'!AC$37:AC$400&lt;&gt;""),0),0)),"")</f>
        <v>0.77</v>
      </c>
      <c r="G15" s="122">
        <f t="array" ref="G15">IFERROR(INDEX('Data Tab - SH EPA P5'!AD$37:AD$400,MATCH(1,INDEX(('Data Tab - SH EPA P5'!$C$37:$C$400=$B15)*('Data Tab - SH EPA P5'!AD$37:AD$400&lt;&gt;""),0),0)),"")</f>
        <v>6.8</v>
      </c>
      <c r="H15" s="263" t="str">
        <f t="array" ref="H15">IFERROR(INDEX('Data Tab - SH Effluent Quality'!T$37:T$2000,MATCH(1,INDEX((TRUNC('Data Tab - SH Effluent Quality'!$C$37:$C$2000,0)=$B15)*('Data Tab - SH Effluent Quality'!T$37:T$2000&lt;&gt;""),0),0)),"")</f>
        <v/>
      </c>
    </row>
    <row r="16" spans="2:8" x14ac:dyDescent="0.2">
      <c r="B16" s="226">
        <f t="array" ref="B16">IFERROR(INDEX('SH Intermediate'!$T$8:$T$103,MATCH(0,COUNTIF($B$12:B15,'SH Intermediate'!$T$8:$T$103&amp;""),0)),"")</f>
        <v>45133.333333333328</v>
      </c>
      <c r="C16" s="26">
        <f t="array" ref="C16">IFERROR(INDEX('Data Tab - SH EPA P5'!Z$37:Z$400,MATCH(1,INDEX(('Data Tab - SH EPA P5'!$C$37:$C$400=$B16)*('Data Tab - SH EPA P5'!Z$37:Z$400&lt;&gt;""),0),0)),"")</f>
        <v>635</v>
      </c>
      <c r="D16" s="26" t="str">
        <f t="array" ref="D16">IFERROR(INDEX('Data Tab - SH EPA P5'!AA$37:AA$400,MATCH(1,INDEX(('Data Tab - SH EPA P5'!$C$37:$C$400=$B16)*('Data Tab - SH EPA P5'!AA$37:AA$400&lt;&gt;""),0),0)),"")</f>
        <v>&lt;2</v>
      </c>
      <c r="E16" s="44">
        <f t="array" ref="E16">IFERROR(INDEX('Data Tab - SH EPA P5'!AB$37:AB$400,MATCH(1,INDEX(('Data Tab - SH EPA P5'!$C$37:$C$400=$B16)*('Data Tab - SH EPA P5'!AB$37:AB$400&lt;&gt;""),0),0)),"")</f>
        <v>0.53</v>
      </c>
      <c r="F16" s="44">
        <f t="array" ref="F16">IFERROR(INDEX('Data Tab - SH EPA P5'!AC$37:AC$400,MATCH(1,INDEX(('Data Tab - SH EPA P5'!$C$37:$C$400=$B16)*('Data Tab - SH EPA P5'!AC$37:AC$400&lt;&gt;""),0),0)),"")</f>
        <v>0.59</v>
      </c>
      <c r="G16" s="122">
        <f t="array" ref="G16">IFERROR(INDEX('Data Tab - SH EPA P5'!AD$37:AD$400,MATCH(1,INDEX(('Data Tab - SH EPA P5'!$C$37:$C$400=$B16)*('Data Tab - SH EPA P5'!AD$37:AD$400&lt;&gt;""),0),0)),"")</f>
        <v>7.2</v>
      </c>
      <c r="H16" s="263" t="str">
        <f t="array" ref="H16">IFERROR(INDEX('Data Tab - SH Effluent Quality'!T$37:T$2000,MATCH(1,INDEX((TRUNC('Data Tab - SH Effluent Quality'!$C$37:$C$2000,0)=$B16)*('Data Tab - SH Effluent Quality'!T$37:T$2000&lt;&gt;""),0),0)),"")</f>
        <v/>
      </c>
    </row>
    <row r="17" spans="2:8" x14ac:dyDescent="0.2">
      <c r="B17" s="226">
        <f t="array" ref="B17">IFERROR(INDEX('SH Intermediate'!$T$8:$T$103,MATCH(0,COUNTIF($B$12:B16,'SH Intermediate'!$T$8:$T$103&amp;""),0)),"")</f>
        <v>45189.413194444445</v>
      </c>
      <c r="C17" s="26">
        <f t="array" ref="C17">IFERROR(INDEX('Data Tab - SH EPA P5'!Z$37:Z$400,MATCH(1,INDEX(('Data Tab - SH EPA P5'!$C$37:$C$400=$B17)*('Data Tab - SH EPA P5'!Z$37:Z$400&lt;&gt;""),0),0)),"")</f>
        <v>678</v>
      </c>
      <c r="D17" s="26">
        <f t="array" ref="D17">IFERROR(INDEX('Data Tab - SH EPA P5'!AA$37:AA$400,MATCH(1,INDEX(('Data Tab - SH EPA P5'!$C$37:$C$400=$B17)*('Data Tab - SH EPA P5'!AA$37:AA$400&lt;&gt;""),0),0)),"")</f>
        <v>4</v>
      </c>
      <c r="E17" s="44">
        <f t="array" ref="E17">IFERROR(INDEX('Data Tab - SH EPA P5'!AB$37:AB$400,MATCH(1,INDEX(('Data Tab - SH EPA P5'!$C$37:$C$400=$B17)*('Data Tab - SH EPA P5'!AB$37:AB$400&lt;&gt;""),0),0)),"")</f>
        <v>1.27</v>
      </c>
      <c r="F17" s="44">
        <f t="array" ref="F17">IFERROR(INDEX('Data Tab - SH EPA P5'!AC$37:AC$400,MATCH(1,INDEX(('Data Tab - SH EPA P5'!$C$37:$C$400=$B17)*('Data Tab - SH EPA P5'!AC$37:AC$400&lt;&gt;""),0),0)),"")</f>
        <v>1.48</v>
      </c>
      <c r="G17" s="122">
        <f t="array" ref="G17">IFERROR(INDEX('Data Tab - SH EPA P5'!AD$37:AD$400,MATCH(1,INDEX(('Data Tab - SH EPA P5'!$C$37:$C$400=$B17)*('Data Tab - SH EPA P5'!AD$37:AD$400&lt;&gt;""),0),0)),"")</f>
        <v>7.3</v>
      </c>
      <c r="H17" s="263" t="str">
        <f t="array" ref="H17">IFERROR(INDEX('Data Tab - SH Effluent Quality'!T$37:T$2000,MATCH(1,INDEX((TRUNC('Data Tab - SH Effluent Quality'!$C$37:$C$2000,0)=$B17)*('Data Tab - SH Effluent Quality'!T$37:T$2000&lt;&gt;""),0),0)),"")</f>
        <v/>
      </c>
    </row>
    <row r="18" spans="2:8" x14ac:dyDescent="0.2">
      <c r="B18" s="226">
        <f t="array" ref="B18">IFERROR(INDEX('SH Intermediate'!$T$8:$T$103,MATCH(0,COUNTIF($B$12:B17,'SH Intermediate'!$T$8:$T$103&amp;""),0)),"")</f>
        <v>45217.454861111109</v>
      </c>
      <c r="C18" s="26">
        <f t="array" ref="C18">IFERROR(INDEX('Data Tab - SH EPA P5'!Z$37:Z$400,MATCH(1,INDEX(('Data Tab - SH EPA P5'!$C$37:$C$400=$B18)*('Data Tab - SH EPA P5'!Z$37:Z$400&lt;&gt;""),0),0)),"")</f>
        <v>648</v>
      </c>
      <c r="D18" s="26">
        <f t="array" ref="D18">IFERROR(INDEX('Data Tab - SH EPA P5'!AA$37:AA$400,MATCH(1,INDEX(('Data Tab - SH EPA P5'!$C$37:$C$400=$B18)*('Data Tab - SH EPA P5'!AA$37:AA$400&lt;&gt;""),0),0)),"")</f>
        <v>300</v>
      </c>
      <c r="E18" s="44">
        <f t="array" ref="E18">IFERROR(INDEX('Data Tab - SH EPA P5'!AB$37:AB$400,MATCH(1,INDEX(('Data Tab - SH EPA P5'!$C$37:$C$400=$B18)*('Data Tab - SH EPA P5'!AB$37:AB$400&lt;&gt;""),0),0)),"")</f>
        <v>3.72</v>
      </c>
      <c r="F18" s="44">
        <f t="array" ref="F18">IFERROR(INDEX('Data Tab - SH EPA P5'!AC$37:AC$400,MATCH(1,INDEX(('Data Tab - SH EPA P5'!$C$37:$C$400=$B18)*('Data Tab - SH EPA P5'!AC$37:AC$400&lt;&gt;""),0),0)),"")</f>
        <v>1.6</v>
      </c>
      <c r="G18" s="122">
        <f t="array" ref="G18">IFERROR(INDEX('Data Tab - SH EPA P5'!AD$37:AD$400,MATCH(1,INDEX(('Data Tab - SH EPA P5'!$C$37:$C$400=$B18)*('Data Tab - SH EPA P5'!AD$37:AD$400&lt;&gt;""),0),0)),"")</f>
        <v>7.2</v>
      </c>
      <c r="H18" s="263" t="str">
        <f t="array" ref="H18">IFERROR(INDEX('Data Tab - SH Effluent Quality'!T$37:T$2000,MATCH(1,INDEX((TRUNC('Data Tab - SH Effluent Quality'!$C$37:$C$2000,0)=$B18)*('Data Tab - SH Effluent Quality'!T$37:T$2000&lt;&gt;""),0),0)),"")</f>
        <v/>
      </c>
    </row>
    <row r="19" spans="2:8" x14ac:dyDescent="0.2">
      <c r="B19" s="226">
        <f t="array" ref="B19">IFERROR(INDEX('SH Intermediate'!$T$8:$T$103,MATCH(0,COUNTIF($B$12:B18,'SH Intermediate'!$T$8:$T$103&amp;""),0)),"")</f>
        <v>45245</v>
      </c>
      <c r="C19" s="26">
        <f t="array" ref="C19">IFERROR(INDEX('Data Tab - SH EPA P5'!Z$37:Z$400,MATCH(1,INDEX(('Data Tab - SH EPA P5'!$C$37:$C$400=$B19)*('Data Tab - SH EPA P5'!Z$37:Z$400&lt;&gt;""),0),0)),"")</f>
        <v>853</v>
      </c>
      <c r="D19" s="26">
        <f t="array" ref="D19">IFERROR(INDEX('Data Tab - SH EPA P5'!AA$37:AA$400,MATCH(1,INDEX(('Data Tab - SH EPA P5'!$C$37:$C$400=$B19)*('Data Tab - SH EPA P5'!AA$37:AA$400&lt;&gt;""),0),0)),"")</f>
        <v>16</v>
      </c>
      <c r="E19" s="44">
        <f t="array" ref="E19">IFERROR(INDEX('Data Tab - SH EPA P5'!AB$37:AB$400,MATCH(1,INDEX(('Data Tab - SH EPA P5'!$C$37:$C$400=$B19)*('Data Tab - SH EPA P5'!AB$37:AB$400&lt;&gt;""),0),0)),"")</f>
        <v>1.23</v>
      </c>
      <c r="F19" s="44">
        <f t="array" ref="F19">IFERROR(INDEX('Data Tab - SH EPA P5'!AC$37:AC$400,MATCH(1,INDEX(('Data Tab - SH EPA P5'!$C$37:$C$400=$B19)*('Data Tab - SH EPA P5'!AC$37:AC$400&lt;&gt;""),0),0)),"")</f>
        <v>0.7</v>
      </c>
      <c r="G19" s="122">
        <f t="array" ref="G19">IFERROR(INDEX('Data Tab - SH EPA P5'!AD$37:AD$400,MATCH(1,INDEX(('Data Tab - SH EPA P5'!$C$37:$C$400=$B19)*('Data Tab - SH EPA P5'!AD$37:AD$400&lt;&gt;""),0),0)),"")</f>
        <v>6.8</v>
      </c>
      <c r="H19" s="263" t="str">
        <f t="array" ref="H19">IFERROR(INDEX('Data Tab - SH Effluent Quality'!T$37:T$2000,MATCH(1,INDEX((TRUNC('Data Tab - SH Effluent Quality'!$C$37:$C$2000,0)=$B19)*('Data Tab - SH Effluent Quality'!T$37:T$2000&lt;&gt;""),0),0)),"")</f>
        <v/>
      </c>
    </row>
    <row r="20" spans="2:8" x14ac:dyDescent="0.2">
      <c r="B20" s="226" t="str">
        <f t="array" ref="B20">IFERROR(INDEX('SH Intermediate'!$T$8:$T$103,MATCH(0,COUNTIF($B$12:B19,'SH Intermediate'!$T$8:$T$103&amp;""),0)),"")</f>
        <v/>
      </c>
      <c r="C20" s="26" t="str">
        <f t="array" ref="C20">IFERROR(INDEX('Data Tab - SH EPA P5'!Z$37:Z$400,MATCH(1,INDEX(('Data Tab - SH EPA P5'!$C$37:$C$400=$B20)*('Data Tab - SH EPA P5'!Z$37:Z$400&lt;&gt;""),0),0)),"")</f>
        <v/>
      </c>
      <c r="D20" s="26" t="str">
        <f t="array" ref="D20">IFERROR(INDEX('Data Tab - SH EPA P5'!AA$37:AA$400,MATCH(1,INDEX(('Data Tab - SH EPA P5'!$C$37:$C$400=$B20)*('Data Tab - SH EPA P5'!AA$37:AA$400&lt;&gt;""),0),0)),"")</f>
        <v/>
      </c>
      <c r="E20" s="44" t="str">
        <f t="array" ref="E20">IFERROR(INDEX('Data Tab - SH EPA P5'!AB$37:AB$400,MATCH(1,INDEX(('Data Tab - SH EPA P5'!$C$37:$C$400=$B20)*('Data Tab - SH EPA P5'!AB$37:AB$400&lt;&gt;""),0),0)),"")</f>
        <v/>
      </c>
      <c r="F20" s="44" t="str">
        <f t="array" ref="F20">IFERROR(INDEX('Data Tab - SH EPA P5'!AC$37:AC$400,MATCH(1,INDEX(('Data Tab - SH EPA P5'!$C$37:$C$400=$B20)*('Data Tab - SH EPA P5'!AC$37:AC$400&lt;&gt;""),0),0)),"")</f>
        <v/>
      </c>
      <c r="G20" s="122" t="str">
        <f t="array" ref="G20">IFERROR(INDEX('Data Tab - SH EPA P5'!AD$37:AD$400,MATCH(1,INDEX(('Data Tab - SH EPA P5'!$C$37:$C$400=$B20)*('Data Tab - SH EPA P5'!AD$37:AD$400&lt;&gt;""),0),0)),"")</f>
        <v/>
      </c>
      <c r="H20" s="263" t="str">
        <f t="array" ref="H20">IFERROR(INDEX('Data Tab - SH Effluent Quality'!T$37:T$2000,MATCH(1,INDEX((TRUNC('Data Tab - SH Effluent Quality'!$C$37:$C$2000,0)=$B20)*('Data Tab - SH Effluent Quality'!T$37:T$2000&lt;&gt;""),0),0)),"")</f>
        <v/>
      </c>
    </row>
    <row r="21" spans="2:8" x14ac:dyDescent="0.2">
      <c r="B21" s="226" t="str">
        <f t="array" ref="B21">IFERROR(INDEX('SH Intermediate'!$T$8:$T$103,MATCH(0,COUNTIF($B$12:B20,'SH Intermediate'!$T$8:$T$103&amp;""),0)),"")</f>
        <v/>
      </c>
      <c r="C21" s="26" t="str">
        <f t="array" ref="C21">IFERROR(INDEX('Data Tab - SH EPA P5'!Z$37:Z$400,MATCH(1,INDEX(('Data Tab - SH EPA P5'!$C$37:$C$400=$B21)*('Data Tab - SH EPA P5'!Z$37:Z$400&lt;&gt;""),0),0)),"")</f>
        <v/>
      </c>
      <c r="D21" s="26" t="str">
        <f t="array" ref="D21">IFERROR(INDEX('Data Tab - SH EPA P5'!AA$37:AA$400,MATCH(1,INDEX(('Data Tab - SH EPA P5'!$C$37:$C$400=$B21)*('Data Tab - SH EPA P5'!AA$37:AA$400&lt;&gt;""),0),0)),"")</f>
        <v/>
      </c>
      <c r="E21" s="44" t="str">
        <f t="array" ref="E21">IFERROR(INDEX('Data Tab - SH EPA P5'!AB$37:AB$400,MATCH(1,INDEX(('Data Tab - SH EPA P5'!$C$37:$C$400=$B21)*('Data Tab - SH EPA P5'!AB$37:AB$400&lt;&gt;""),0),0)),"")</f>
        <v/>
      </c>
      <c r="F21" s="44" t="str">
        <f t="array" ref="F21">IFERROR(INDEX('Data Tab - SH EPA P5'!AC$37:AC$400,MATCH(1,INDEX(('Data Tab - SH EPA P5'!$C$37:$C$400=$B21)*('Data Tab - SH EPA P5'!AC$37:AC$400&lt;&gt;""),0),0)),"")</f>
        <v/>
      </c>
      <c r="G21" s="122" t="str">
        <f t="array" ref="G21">IFERROR(INDEX('Data Tab - SH EPA P5'!AD$37:AD$400,MATCH(1,INDEX(('Data Tab - SH EPA P5'!$C$37:$C$400=$B21)*('Data Tab - SH EPA P5'!AD$37:AD$400&lt;&gt;""),0),0)),"")</f>
        <v/>
      </c>
      <c r="H21" s="263" t="str">
        <f t="array" ref="H21">IFERROR(INDEX('Data Tab - SH Effluent Quality'!T$37:T$2000,MATCH(1,INDEX((TRUNC('Data Tab - SH Effluent Quality'!$C$37:$C$2000,0)=$B21)*('Data Tab - SH Effluent Quality'!T$37:T$2000&lt;&gt;""),0),0)),"")</f>
        <v/>
      </c>
    </row>
    <row r="22" spans="2:8" x14ac:dyDescent="0.2">
      <c r="B22" s="226" t="str">
        <f t="array" ref="B22">IFERROR(INDEX('SH Intermediate'!$T$8:$T$103,MATCH(0,COUNTIF($B$12:B21,'SH Intermediate'!$T$8:$T$103&amp;""),0)),"")</f>
        <v/>
      </c>
      <c r="C22" s="26" t="str">
        <f t="array" ref="C22">IFERROR(INDEX('Data Tab - SH EPA P5'!Z$37:Z$400,MATCH(1,INDEX(('Data Tab - SH EPA P5'!$C$37:$C$400=$B22)*('Data Tab - SH EPA P5'!Z$37:Z$400&lt;&gt;""),0),0)),"")</f>
        <v/>
      </c>
      <c r="D22" s="26" t="str">
        <f t="array" ref="D22">IFERROR(INDEX('Data Tab - SH EPA P5'!AA$37:AA$400,MATCH(1,INDEX(('Data Tab - SH EPA P5'!$C$37:$C$400=$B22)*('Data Tab - SH EPA P5'!AA$37:AA$400&lt;&gt;""),0),0)),"")</f>
        <v/>
      </c>
      <c r="E22" s="44" t="str">
        <f t="array" ref="E22">IFERROR(INDEX('Data Tab - SH EPA P5'!AB$37:AB$400,MATCH(1,INDEX(('Data Tab - SH EPA P5'!$C$37:$C$400=$B22)*('Data Tab - SH EPA P5'!AB$37:AB$400&lt;&gt;""),0),0)),"")</f>
        <v/>
      </c>
      <c r="F22" s="44" t="str">
        <f t="array" ref="F22">IFERROR(INDEX('Data Tab - SH EPA P5'!AC$37:AC$400,MATCH(1,INDEX(('Data Tab - SH EPA P5'!$C$37:$C$400=$B22)*('Data Tab - SH EPA P5'!AC$37:AC$400&lt;&gt;""),0),0)),"")</f>
        <v/>
      </c>
      <c r="G22" s="122" t="str">
        <f t="array" ref="G22">IFERROR(INDEX('Data Tab - SH EPA P5'!AD$37:AD$400,MATCH(1,INDEX(('Data Tab - SH EPA P5'!$C$37:$C$400=$B22)*('Data Tab - SH EPA P5'!AD$37:AD$400&lt;&gt;""),0),0)),"")</f>
        <v/>
      </c>
      <c r="H22" s="263" t="str">
        <f t="array" ref="H22">IFERROR(INDEX('Data Tab - SH Effluent Quality'!T$37:T$2000,MATCH(1,INDEX((TRUNC('Data Tab - SH Effluent Quality'!$C$37:$C$2000,0)=$B22)*('Data Tab - SH Effluent Quality'!T$37:T$2000&lt;&gt;""),0),0)),"")</f>
        <v/>
      </c>
    </row>
    <row r="23" spans="2:8" x14ac:dyDescent="0.2">
      <c r="B23" s="226" t="str">
        <f t="array" ref="B23">IFERROR(INDEX('SH Intermediate'!$T$8:$T$103,MATCH(0,COUNTIF($B$12:B22,'SH Intermediate'!$T$8:$T$103&amp;""),0)),"")</f>
        <v/>
      </c>
      <c r="C23" s="26" t="str">
        <f t="array" ref="C23">IFERROR(INDEX('Data Tab - SH EPA P5'!Z$37:Z$400,MATCH(1,INDEX(('Data Tab - SH EPA P5'!$C$37:$C$400=$B23)*('Data Tab - SH EPA P5'!Z$37:Z$400&lt;&gt;""),0),0)),"")</f>
        <v/>
      </c>
      <c r="D23" s="26" t="str">
        <f t="array" ref="D23">IFERROR(INDEX('Data Tab - SH EPA P5'!AA$37:AA$400,MATCH(1,INDEX(('Data Tab - SH EPA P5'!$C$37:$C$400=$B23)*('Data Tab - SH EPA P5'!AA$37:AA$400&lt;&gt;""),0),0)),"")</f>
        <v/>
      </c>
      <c r="E23" s="44" t="str">
        <f t="array" ref="E23">IFERROR(INDEX('Data Tab - SH EPA P5'!AB$37:AB$400,MATCH(1,INDEX(('Data Tab - SH EPA P5'!$C$37:$C$400=$B23)*('Data Tab - SH EPA P5'!AB$37:AB$400&lt;&gt;""),0),0)),"")</f>
        <v/>
      </c>
      <c r="F23" s="44" t="str">
        <f t="array" ref="F23">IFERROR(INDEX('Data Tab - SH EPA P5'!AC$37:AC$400,MATCH(1,INDEX(('Data Tab - SH EPA P5'!$C$37:$C$400=$B23)*('Data Tab - SH EPA P5'!AC$37:AC$400&lt;&gt;""),0),0)),"")</f>
        <v/>
      </c>
      <c r="G23" s="122" t="str">
        <f t="array" ref="G23">IFERROR(INDEX('Data Tab - SH EPA P5'!AD$37:AD$400,MATCH(1,INDEX(('Data Tab - SH EPA P5'!$C$37:$C$400=$B23)*('Data Tab - SH EPA P5'!AD$37:AD$400&lt;&gt;""),0),0)),"")</f>
        <v/>
      </c>
      <c r="H23" s="263" t="str">
        <f t="array" ref="H23">IFERROR(INDEX('Data Tab - SH Effluent Quality'!T$37:T$2000,MATCH(1,INDEX((TRUNC('Data Tab - SH Effluent Quality'!$C$37:$C$2000,0)=$B23)*('Data Tab - SH Effluent Quality'!T$37:T$2000&lt;&gt;""),0),0)),"")</f>
        <v/>
      </c>
    </row>
    <row r="24" spans="2:8" x14ac:dyDescent="0.2">
      <c r="B24" s="226" t="str">
        <f t="array" ref="B24">IFERROR(INDEX('SH Intermediate'!$T$8:$T$103,MATCH(0,COUNTIF($B$12:B23,'SH Intermediate'!$T$8:$T$103&amp;""),0)),"")</f>
        <v/>
      </c>
      <c r="C24" s="26" t="str">
        <f t="array" ref="C24">IFERROR(INDEX('Data Tab - SH EPA P5'!Z$37:Z$400,MATCH(1,INDEX(('Data Tab - SH EPA P5'!$C$37:$C$400=$B24)*('Data Tab - SH EPA P5'!Z$37:Z$400&lt;&gt;""),0),0)),"")</f>
        <v/>
      </c>
      <c r="D24" s="26" t="str">
        <f t="array" ref="D24">IFERROR(INDEX('Data Tab - SH EPA P5'!AA$37:AA$400,MATCH(1,INDEX(('Data Tab - SH EPA P5'!$C$37:$C$400=$B24)*('Data Tab - SH EPA P5'!AA$37:AA$400&lt;&gt;""),0),0)),"")</f>
        <v/>
      </c>
      <c r="E24" s="44" t="str">
        <f t="array" ref="E24">IFERROR(INDEX('Data Tab - SH EPA P5'!AB$37:AB$400,MATCH(1,INDEX(('Data Tab - SH EPA P5'!$C$37:$C$400=$B24)*('Data Tab - SH EPA P5'!AB$37:AB$400&lt;&gt;""),0),0)),"")</f>
        <v/>
      </c>
      <c r="F24" s="44" t="str">
        <f t="array" ref="F24">IFERROR(INDEX('Data Tab - SH EPA P5'!AC$37:AC$400,MATCH(1,INDEX(('Data Tab - SH EPA P5'!$C$37:$C$400=$B24)*('Data Tab - SH EPA P5'!AC$37:AC$400&lt;&gt;""),0),0)),"")</f>
        <v/>
      </c>
      <c r="G24" s="122" t="str">
        <f t="array" ref="G24">IFERROR(INDEX('Data Tab - SH EPA P5'!AD$37:AD$400,MATCH(1,INDEX(('Data Tab - SH EPA P5'!$C$37:$C$400=$B24)*('Data Tab - SH EPA P5'!AD$37:AD$400&lt;&gt;""),0),0)),"")</f>
        <v/>
      </c>
      <c r="H24" s="263" t="str">
        <f t="array" ref="H24">IFERROR(INDEX('Data Tab - SH Effluent Quality'!T$37:T$2000,MATCH(1,INDEX((TRUNC('Data Tab - SH Effluent Quality'!$C$37:$C$2000,0)=$B24)*('Data Tab - SH Effluent Quality'!T$37:T$2000&lt;&gt;""),0),0)),"")</f>
        <v/>
      </c>
    </row>
    <row r="25" spans="2:8" x14ac:dyDescent="0.2">
      <c r="B25" s="226" t="str">
        <f t="array" ref="B25">IFERROR(INDEX('SH Intermediate'!$T$8:$T$103,MATCH(0,COUNTIF($B$12:B24,'SH Intermediate'!$T$8:$T$103&amp;""),0)),"")</f>
        <v/>
      </c>
      <c r="C25" s="26" t="str">
        <f t="array" ref="C25">IFERROR(INDEX('Data Tab - SH EPA P5'!Z$37:Z$400,MATCH(1,INDEX(('Data Tab - SH EPA P5'!$C$37:$C$400=$B25)*('Data Tab - SH EPA P5'!Z$37:Z$400&lt;&gt;""),0),0)),"")</f>
        <v/>
      </c>
      <c r="D25" s="26" t="str">
        <f t="array" ref="D25">IFERROR(INDEX('Data Tab - SH EPA P5'!AA$37:AA$400,MATCH(1,INDEX(('Data Tab - SH EPA P5'!$C$37:$C$400=$B25)*('Data Tab - SH EPA P5'!AA$37:AA$400&lt;&gt;""),0),0)),"")</f>
        <v/>
      </c>
      <c r="E25" s="44" t="str">
        <f t="array" ref="E25">IFERROR(INDEX('Data Tab - SH EPA P5'!AB$37:AB$400,MATCH(1,INDEX(('Data Tab - SH EPA P5'!$C$37:$C$400=$B25)*('Data Tab - SH EPA P5'!AB$37:AB$400&lt;&gt;""),0),0)),"")</f>
        <v/>
      </c>
      <c r="F25" s="44" t="str">
        <f t="array" ref="F25">IFERROR(INDEX('Data Tab - SH EPA P5'!AC$37:AC$400,MATCH(1,INDEX(('Data Tab - SH EPA P5'!$C$37:$C$400=$B25)*('Data Tab - SH EPA P5'!AC$37:AC$400&lt;&gt;""),0),0)),"")</f>
        <v/>
      </c>
      <c r="G25" s="122" t="str">
        <f t="array" ref="G25">IFERROR(INDEX('Data Tab - SH EPA P5'!AD$37:AD$400,MATCH(1,INDEX(('Data Tab - SH EPA P5'!$C$37:$C$400=$B25)*('Data Tab - SH EPA P5'!AD$37:AD$400&lt;&gt;""),0),0)),"")</f>
        <v/>
      </c>
      <c r="H25" s="263" t="str">
        <f t="array" ref="H25">IFERROR(INDEX('Data Tab - SH Effluent Quality'!T$37:T$2000,MATCH(1,INDEX((TRUNC('Data Tab - SH Effluent Quality'!$C$37:$C$2000,0)=$B25)*('Data Tab - SH Effluent Quality'!T$37:T$2000&lt;&gt;""),0),0)),"")</f>
        <v/>
      </c>
    </row>
    <row r="26" spans="2:8" x14ac:dyDescent="0.2">
      <c r="B26" s="226" t="str">
        <f t="array" ref="B26">IFERROR(INDEX('SH Intermediate'!$T$8:$T$103,MATCH(0,COUNTIF($B$12:B25,'SH Intermediate'!$T$8:$T$103&amp;""),0)),"")</f>
        <v/>
      </c>
      <c r="C26" s="26" t="str">
        <f t="array" ref="C26">IFERROR(INDEX('Data Tab - SH EPA P5'!Z$37:Z$400,MATCH(1,INDEX(('Data Tab - SH EPA P5'!$C$37:$C$400=$B26)*('Data Tab - SH EPA P5'!Z$37:Z$400&lt;&gt;""),0),0)),"")</f>
        <v/>
      </c>
      <c r="D26" s="26" t="str">
        <f t="array" ref="D26">IFERROR(INDEX('Data Tab - SH EPA P5'!AA$37:AA$400,MATCH(1,INDEX(('Data Tab - SH EPA P5'!$C$37:$C$400=$B26)*('Data Tab - SH EPA P5'!AA$37:AA$400&lt;&gt;""),0),0)),"")</f>
        <v/>
      </c>
      <c r="E26" s="44" t="str">
        <f t="array" ref="E26">IFERROR(INDEX('Data Tab - SH EPA P5'!AB$37:AB$400,MATCH(1,INDEX(('Data Tab - SH EPA P5'!$C$37:$C$400=$B26)*('Data Tab - SH EPA P5'!AB$37:AB$400&lt;&gt;""),0),0)),"")</f>
        <v/>
      </c>
      <c r="F26" s="44" t="str">
        <f t="array" ref="F26">IFERROR(INDEX('Data Tab - SH EPA P5'!AC$37:AC$400,MATCH(1,INDEX(('Data Tab - SH EPA P5'!$C$37:$C$400=$B26)*('Data Tab - SH EPA P5'!AC$37:AC$400&lt;&gt;""),0),0)),"")</f>
        <v/>
      </c>
      <c r="G26" s="122" t="str">
        <f t="array" ref="G26">IFERROR(INDEX('Data Tab - SH EPA P5'!AD$37:AD$400,MATCH(1,INDEX(('Data Tab - SH EPA P5'!$C$37:$C$400=$B26)*('Data Tab - SH EPA P5'!AD$37:AD$400&lt;&gt;""),0),0)),"")</f>
        <v/>
      </c>
      <c r="H26" s="263" t="str">
        <f t="array" ref="H26">IFERROR(INDEX('Data Tab - SH Effluent Quality'!T$37:T$2000,MATCH(1,INDEX((TRUNC('Data Tab - SH Effluent Quality'!$C$37:$C$2000,0)=$B26)*('Data Tab - SH Effluent Quality'!T$37:T$2000&lt;&gt;""),0),0)),"")</f>
        <v/>
      </c>
    </row>
    <row r="27" spans="2:8" x14ac:dyDescent="0.2">
      <c r="B27" s="226" t="str">
        <f t="array" ref="B27">IFERROR(INDEX('SH Intermediate'!$T$8:$T$103,MATCH(0,COUNTIF($B$12:B26,'SH Intermediate'!$T$8:$T$103&amp;""),0)),"")</f>
        <v/>
      </c>
      <c r="C27" s="26" t="str">
        <f t="array" ref="C27">IFERROR(INDEX('Data Tab - SH EPA P5'!Z$37:Z$400,MATCH(1,INDEX(('Data Tab - SH EPA P5'!$C$37:$C$400=$B27)*('Data Tab - SH EPA P5'!Z$37:Z$400&lt;&gt;""),0),0)),"")</f>
        <v/>
      </c>
      <c r="D27" s="26" t="str">
        <f t="array" ref="D27">IFERROR(INDEX('Data Tab - SH EPA P5'!AA$37:AA$400,MATCH(1,INDEX(('Data Tab - SH EPA P5'!$C$37:$C$400=$B27)*('Data Tab - SH EPA P5'!AA$37:AA$400&lt;&gt;""),0),0)),"")</f>
        <v/>
      </c>
      <c r="E27" s="44" t="str">
        <f t="array" ref="E27">IFERROR(INDEX('Data Tab - SH EPA P5'!AB$37:AB$400,MATCH(1,INDEX(('Data Tab - SH EPA P5'!$C$37:$C$400=$B27)*('Data Tab - SH EPA P5'!AB$37:AB$400&lt;&gt;""),0),0)),"")</f>
        <v/>
      </c>
      <c r="F27" s="44" t="str">
        <f t="array" ref="F27">IFERROR(INDEX('Data Tab - SH EPA P5'!AC$37:AC$400,MATCH(1,INDEX(('Data Tab - SH EPA P5'!$C$37:$C$400=$B27)*('Data Tab - SH EPA P5'!AC$37:AC$400&lt;&gt;""),0),0)),"")</f>
        <v/>
      </c>
      <c r="G27" s="122" t="str">
        <f t="array" ref="G27">IFERROR(INDEX('Data Tab - SH EPA P5'!AD$37:AD$400,MATCH(1,INDEX(('Data Tab - SH EPA P5'!$C$37:$C$400=$B27)*('Data Tab - SH EPA P5'!AD$37:AD$400&lt;&gt;""),0),0)),"")</f>
        <v/>
      </c>
      <c r="H27" s="263" t="str">
        <f t="array" ref="H27">IFERROR(INDEX('Data Tab - SH Effluent Quality'!T$37:T$2000,MATCH(1,INDEX((TRUNC('Data Tab - SH Effluent Quality'!$C$37:$C$2000,0)=$B27)*('Data Tab - SH Effluent Quality'!T$37:T$2000&lt;&gt;""),0),0)),"")</f>
        <v/>
      </c>
    </row>
    <row r="28" spans="2:8" x14ac:dyDescent="0.2">
      <c r="B28" s="226" t="str">
        <f t="array" ref="B28">IFERROR(INDEX('SH Intermediate'!$T$8:$T$103,MATCH(0,COUNTIF($B$12:B27,'SH Intermediate'!$T$8:$T$103&amp;""),0)),"")</f>
        <v/>
      </c>
      <c r="C28" s="26" t="str">
        <f t="array" ref="C28">IFERROR(INDEX('Data Tab - SH EPA P5'!Z$37:Z$400,MATCH(1,INDEX(('Data Tab - SH EPA P5'!$C$37:$C$400=$B28)*('Data Tab - SH EPA P5'!Z$37:Z$400&lt;&gt;""),0),0)),"")</f>
        <v/>
      </c>
      <c r="D28" s="26" t="str">
        <f t="array" ref="D28">IFERROR(INDEX('Data Tab - SH EPA P5'!AA$37:AA$400,MATCH(1,INDEX(('Data Tab - SH EPA P5'!$C$37:$C$400=$B28)*('Data Tab - SH EPA P5'!AA$37:AA$400&lt;&gt;""),0),0)),"")</f>
        <v/>
      </c>
      <c r="E28" s="44" t="str">
        <f t="array" ref="E28">IFERROR(INDEX('Data Tab - SH EPA P5'!AB$37:AB$400,MATCH(1,INDEX(('Data Tab - SH EPA P5'!$C$37:$C$400=$B28)*('Data Tab - SH EPA P5'!AB$37:AB$400&lt;&gt;""),0),0)),"")</f>
        <v/>
      </c>
      <c r="F28" s="44" t="str">
        <f t="array" ref="F28">IFERROR(INDEX('Data Tab - SH EPA P5'!AC$37:AC$400,MATCH(1,INDEX(('Data Tab - SH EPA P5'!$C$37:$C$400=$B28)*('Data Tab - SH EPA P5'!AC$37:AC$400&lt;&gt;""),0),0)),"")</f>
        <v/>
      </c>
      <c r="G28" s="122" t="str">
        <f t="array" ref="G28">IFERROR(INDEX('Data Tab - SH EPA P5'!AD$37:AD$400,MATCH(1,INDEX(('Data Tab - SH EPA P5'!$C$37:$C$400=$B28)*('Data Tab - SH EPA P5'!AD$37:AD$400&lt;&gt;""),0),0)),"")</f>
        <v/>
      </c>
      <c r="H28" s="263" t="str">
        <f t="array" ref="H28">IFERROR(INDEX('Data Tab - SH Effluent Quality'!T$37:T$2000,MATCH(1,INDEX((TRUNC('Data Tab - SH Effluent Quality'!$C$37:$C$2000,0)=$B28)*('Data Tab - SH Effluent Quality'!T$37:T$2000&lt;&gt;""),0),0)),"")</f>
        <v/>
      </c>
    </row>
    <row r="29" spans="2:8" x14ac:dyDescent="0.2">
      <c r="B29" s="226" t="str">
        <f t="array" ref="B29">IFERROR(INDEX('SH Intermediate'!$T$8:$T$103,MATCH(0,COUNTIF($B$12:B28,'SH Intermediate'!$T$8:$T$103&amp;""),0)),"")</f>
        <v/>
      </c>
      <c r="C29" s="26" t="str">
        <f t="array" ref="C29">IFERROR(INDEX('Data Tab - SH EPA P5'!Z$37:Z$400,MATCH(1,INDEX(('Data Tab - SH EPA P5'!$C$37:$C$400=$B29)*('Data Tab - SH EPA P5'!Z$37:Z$400&lt;&gt;""),0),0)),"")</f>
        <v/>
      </c>
      <c r="D29" s="26" t="str">
        <f t="array" ref="D29">IFERROR(INDEX('Data Tab - SH EPA P5'!AA$37:AA$400,MATCH(1,INDEX(('Data Tab - SH EPA P5'!$C$37:$C$400=$B29)*('Data Tab - SH EPA P5'!AA$37:AA$400&lt;&gt;""),0),0)),"")</f>
        <v/>
      </c>
      <c r="E29" s="44" t="str">
        <f t="array" ref="E29">IFERROR(INDEX('Data Tab - SH EPA P5'!AB$37:AB$400,MATCH(1,INDEX(('Data Tab - SH EPA P5'!$C$37:$C$400=$B29)*('Data Tab - SH EPA P5'!AB$37:AB$400&lt;&gt;""),0),0)),"")</f>
        <v/>
      </c>
      <c r="F29" s="44" t="str">
        <f t="array" ref="F29">IFERROR(INDEX('Data Tab - SH EPA P5'!AC$37:AC$400,MATCH(1,INDEX(('Data Tab - SH EPA P5'!$C$37:$C$400=$B29)*('Data Tab - SH EPA P5'!AC$37:AC$400&lt;&gt;""),0),0)),"")</f>
        <v/>
      </c>
      <c r="G29" s="122" t="str">
        <f t="array" ref="G29">IFERROR(INDEX('Data Tab - SH EPA P5'!AD$37:AD$400,MATCH(1,INDEX(('Data Tab - SH EPA P5'!$C$37:$C$400=$B29)*('Data Tab - SH EPA P5'!AD$37:AD$400&lt;&gt;""),0),0)),"")</f>
        <v/>
      </c>
      <c r="H29" s="263" t="str">
        <f t="array" ref="H29">IFERROR(INDEX('Data Tab - SH Effluent Quality'!T$37:T$2000,MATCH(1,INDEX((TRUNC('Data Tab - SH Effluent Quality'!$C$37:$C$2000,0)=$B29)*('Data Tab - SH Effluent Quality'!T$37:T$2000&lt;&gt;""),0),0)),"")</f>
        <v/>
      </c>
    </row>
    <row r="30" spans="2:8" x14ac:dyDescent="0.2">
      <c r="B30" s="226" t="str">
        <f t="array" ref="B30">IFERROR(INDEX('SH Intermediate'!$T$8:$T$103,MATCH(0,COUNTIF($B$12:B29,'SH Intermediate'!$T$8:$T$103&amp;""),0)),"")</f>
        <v/>
      </c>
      <c r="C30" s="26" t="str">
        <f t="array" ref="C30">IFERROR(INDEX('Data Tab - SH EPA P5'!Z$37:Z$400,MATCH(1,INDEX(('Data Tab - SH EPA P5'!$C$37:$C$400=$B30)*('Data Tab - SH EPA P5'!Z$37:Z$400&lt;&gt;""),0),0)),"")</f>
        <v/>
      </c>
      <c r="D30" s="26" t="str">
        <f t="array" ref="D30">IFERROR(INDEX('Data Tab - SH EPA P5'!AA$37:AA$400,MATCH(1,INDEX(('Data Tab - SH EPA P5'!$C$37:$C$400=$B30)*('Data Tab - SH EPA P5'!AA$37:AA$400&lt;&gt;""),0),0)),"")</f>
        <v/>
      </c>
      <c r="E30" s="44" t="str">
        <f t="array" ref="E30">IFERROR(INDEX('Data Tab - SH EPA P5'!AB$37:AB$400,MATCH(1,INDEX(('Data Tab - SH EPA P5'!$C$37:$C$400=$B30)*('Data Tab - SH EPA P5'!AB$37:AB$400&lt;&gt;""),0),0)),"")</f>
        <v/>
      </c>
      <c r="F30" s="44" t="str">
        <f t="array" ref="F30">IFERROR(INDEX('Data Tab - SH EPA P5'!AC$37:AC$400,MATCH(1,INDEX(('Data Tab - SH EPA P5'!$C$37:$C$400=$B30)*('Data Tab - SH EPA P5'!AC$37:AC$400&lt;&gt;""),0),0)),"")</f>
        <v/>
      </c>
      <c r="G30" s="122" t="str">
        <f t="array" ref="G30">IFERROR(INDEX('Data Tab - SH EPA P5'!AD$37:AD$400,MATCH(1,INDEX(('Data Tab - SH EPA P5'!$C$37:$C$400=$B30)*('Data Tab - SH EPA P5'!AD$37:AD$400&lt;&gt;""),0),0)),"")</f>
        <v/>
      </c>
      <c r="H30" s="263" t="str">
        <f t="array" ref="H30">IFERROR(INDEX('Data Tab - SH Effluent Quality'!T$37:T$2000,MATCH(1,INDEX((TRUNC('Data Tab - SH Effluent Quality'!$C$37:$C$2000,0)=$B30)*('Data Tab - SH Effluent Quality'!T$37:T$2000&lt;&gt;""),0),0)),"")</f>
        <v/>
      </c>
    </row>
    <row r="31" spans="2:8" x14ac:dyDescent="0.2">
      <c r="B31" s="226" t="str">
        <f t="array" ref="B31">IFERROR(INDEX('SH Intermediate'!$T$8:$T$103,MATCH(0,COUNTIF($B$12:B30,'SH Intermediate'!$T$8:$T$103&amp;""),0)),"")</f>
        <v/>
      </c>
      <c r="C31" s="26" t="str">
        <f t="array" ref="C31">IFERROR(INDEX('Data Tab - SH EPA P5'!Z$37:Z$400,MATCH(1,INDEX(('Data Tab - SH EPA P5'!$C$37:$C$400=$B31)*('Data Tab - SH EPA P5'!Z$37:Z$400&lt;&gt;""),0),0)),"")</f>
        <v/>
      </c>
      <c r="D31" s="26" t="str">
        <f t="array" ref="D31">IFERROR(INDEX('Data Tab - SH EPA P5'!AA$37:AA$400,MATCH(1,INDEX(('Data Tab - SH EPA P5'!$C$37:$C$400=$B31)*('Data Tab - SH EPA P5'!AA$37:AA$400&lt;&gt;""),0),0)),"")</f>
        <v/>
      </c>
      <c r="E31" s="44" t="str">
        <f t="array" ref="E31">IFERROR(INDEX('Data Tab - SH EPA P5'!AB$37:AB$400,MATCH(1,INDEX(('Data Tab - SH EPA P5'!$C$37:$C$400=$B31)*('Data Tab - SH EPA P5'!AB$37:AB$400&lt;&gt;""),0),0)),"")</f>
        <v/>
      </c>
      <c r="F31" s="44" t="str">
        <f t="array" ref="F31">IFERROR(INDEX('Data Tab - SH EPA P5'!AC$37:AC$400,MATCH(1,INDEX(('Data Tab - SH EPA P5'!$C$37:$C$400=$B31)*('Data Tab - SH EPA P5'!AC$37:AC$400&lt;&gt;""),0),0)),"")</f>
        <v/>
      </c>
      <c r="G31" s="122" t="str">
        <f t="array" ref="G31">IFERROR(INDEX('Data Tab - SH EPA P5'!AD$37:AD$400,MATCH(1,INDEX(('Data Tab - SH EPA P5'!$C$37:$C$400=$B31)*('Data Tab - SH EPA P5'!AD$37:AD$400&lt;&gt;""),0),0)),"")</f>
        <v/>
      </c>
      <c r="H31" s="263" t="str">
        <f t="array" ref="H31">IFERROR(INDEX('Data Tab - SH Effluent Quality'!T$37:T$2000,MATCH(1,INDEX((TRUNC('Data Tab - SH Effluent Quality'!$C$37:$C$2000,0)=$B31)*('Data Tab - SH Effluent Quality'!T$37:T$2000&lt;&gt;""),0),0)),"")</f>
        <v/>
      </c>
    </row>
    <row r="32" spans="2:8" x14ac:dyDescent="0.2">
      <c r="B32" s="226" t="str">
        <f t="array" ref="B32">IFERROR(INDEX('SH Intermediate'!$T$8:$T$103,MATCH(0,COUNTIF($B$12:B31,'SH Intermediate'!$T$8:$T$103&amp;""),0)),"")</f>
        <v/>
      </c>
      <c r="C32" s="26" t="str">
        <f t="array" ref="C32">IFERROR(INDEX('Data Tab - SH EPA P5'!Z$37:Z$400,MATCH(1,INDEX(('Data Tab - SH EPA P5'!$C$37:$C$400=$B32)*('Data Tab - SH EPA P5'!Z$37:Z$400&lt;&gt;""),0),0)),"")</f>
        <v/>
      </c>
      <c r="D32" s="26" t="str">
        <f t="array" ref="D32">IFERROR(INDEX('Data Tab - SH EPA P5'!AA$37:AA$400,MATCH(1,INDEX(('Data Tab - SH EPA P5'!$C$37:$C$400=$B32)*('Data Tab - SH EPA P5'!AA$37:AA$400&lt;&gt;""),0),0)),"")</f>
        <v/>
      </c>
      <c r="E32" s="44" t="str">
        <f t="array" ref="E32">IFERROR(INDEX('Data Tab - SH EPA P5'!AB$37:AB$400,MATCH(1,INDEX(('Data Tab - SH EPA P5'!$C$37:$C$400=$B32)*('Data Tab - SH EPA P5'!AB$37:AB$400&lt;&gt;""),0),0)),"")</f>
        <v/>
      </c>
      <c r="F32" s="44" t="str">
        <f t="array" ref="F32">IFERROR(INDEX('Data Tab - SH EPA P5'!AC$37:AC$400,MATCH(1,INDEX(('Data Tab - SH EPA P5'!$C$37:$C$400=$B32)*('Data Tab - SH EPA P5'!AC$37:AC$400&lt;&gt;""),0),0)),"")</f>
        <v/>
      </c>
      <c r="G32" s="122" t="str">
        <f t="array" ref="G32">IFERROR(INDEX('Data Tab - SH EPA P5'!AD$37:AD$400,MATCH(1,INDEX(('Data Tab - SH EPA P5'!$C$37:$C$400=$B32)*('Data Tab - SH EPA P5'!AD$37:AD$400&lt;&gt;""),0),0)),"")</f>
        <v/>
      </c>
      <c r="H32" s="263" t="str">
        <f t="array" ref="H32">IFERROR(INDEX('Data Tab - SH Effluent Quality'!T$37:T$2000,MATCH(1,INDEX((TRUNC('Data Tab - SH Effluent Quality'!$C$37:$C$2000,0)=$B32)*('Data Tab - SH Effluent Quality'!T$37:T$2000&lt;&gt;""),0),0)),"")</f>
        <v/>
      </c>
    </row>
    <row r="33" spans="2:8" x14ac:dyDescent="0.2">
      <c r="B33" s="226" t="str">
        <f t="array" ref="B33">IFERROR(INDEX('SH Intermediate'!$T$8:$T$103,MATCH(0,COUNTIF($B$12:B32,'SH Intermediate'!$T$8:$T$103&amp;""),0)),"")</f>
        <v/>
      </c>
      <c r="C33" s="26" t="str">
        <f t="array" ref="C33">IFERROR(INDEX('Data Tab - SH EPA P5'!Z$37:Z$400,MATCH(1,INDEX(('Data Tab - SH EPA P5'!$C$37:$C$400=$B33)*('Data Tab - SH EPA P5'!Z$37:Z$400&lt;&gt;""),0),0)),"")</f>
        <v/>
      </c>
      <c r="D33" s="26" t="str">
        <f t="array" ref="D33">IFERROR(INDEX('Data Tab - SH EPA P5'!AA$37:AA$400,MATCH(1,INDEX(('Data Tab - SH EPA P5'!$C$37:$C$400=$B33)*('Data Tab - SH EPA P5'!AA$37:AA$400&lt;&gt;""),0),0)),"")</f>
        <v/>
      </c>
      <c r="E33" s="44" t="str">
        <f t="array" ref="E33">IFERROR(INDEX('Data Tab - SH EPA P5'!AB$37:AB$400,MATCH(1,INDEX(('Data Tab - SH EPA P5'!$C$37:$C$400=$B33)*('Data Tab - SH EPA P5'!AB$37:AB$400&lt;&gt;""),0),0)),"")</f>
        <v/>
      </c>
      <c r="F33" s="44" t="str">
        <f t="array" ref="F33">IFERROR(INDEX('Data Tab - SH EPA P5'!AC$37:AC$400,MATCH(1,INDEX(('Data Tab - SH EPA P5'!$C$37:$C$400=$B33)*('Data Tab - SH EPA P5'!AC$37:AC$400&lt;&gt;""),0),0)),"")</f>
        <v/>
      </c>
      <c r="G33" s="122" t="str">
        <f t="array" ref="G33">IFERROR(INDEX('Data Tab - SH EPA P5'!AD$37:AD$400,MATCH(1,INDEX(('Data Tab - SH EPA P5'!$C$37:$C$400=$B33)*('Data Tab - SH EPA P5'!AD$37:AD$400&lt;&gt;""),0),0)),"")</f>
        <v/>
      </c>
      <c r="H33" s="263" t="str">
        <f t="array" ref="H33">IFERROR(INDEX('Data Tab - SH Effluent Quality'!T$37:T$2000,MATCH(1,INDEX((TRUNC('Data Tab - SH Effluent Quality'!$C$37:$C$2000,0)=$B33)*('Data Tab - SH Effluent Quality'!T$37:T$2000&lt;&gt;""),0),0)),"")</f>
        <v/>
      </c>
    </row>
    <row r="34" spans="2:8" x14ac:dyDescent="0.2">
      <c r="B34" s="226" t="str">
        <f t="array" ref="B34">IFERROR(INDEX('SH Intermediate'!$T$8:$T$103,MATCH(0,COUNTIF($B$12:B33,'SH Intermediate'!$T$8:$T$103&amp;""),0)),"")</f>
        <v/>
      </c>
      <c r="C34" s="26" t="str">
        <f t="array" ref="C34">IFERROR(INDEX('Data Tab - SH EPA P5'!Z$37:Z$400,MATCH(1,INDEX(('Data Tab - SH EPA P5'!$C$37:$C$400=$B34)*('Data Tab - SH EPA P5'!Z$37:Z$400&lt;&gt;""),0),0)),"")</f>
        <v/>
      </c>
      <c r="D34" s="26" t="str">
        <f t="array" ref="D34">IFERROR(INDEX('Data Tab - SH EPA P5'!AA$37:AA$400,MATCH(1,INDEX(('Data Tab - SH EPA P5'!$C$37:$C$400=$B34)*('Data Tab - SH EPA P5'!AA$37:AA$400&lt;&gt;""),0),0)),"")</f>
        <v/>
      </c>
      <c r="E34" s="44" t="str">
        <f t="array" ref="E34">IFERROR(INDEX('Data Tab - SH EPA P5'!AB$37:AB$400,MATCH(1,INDEX(('Data Tab - SH EPA P5'!$C$37:$C$400=$B34)*('Data Tab - SH EPA P5'!AB$37:AB$400&lt;&gt;""),0),0)),"")</f>
        <v/>
      </c>
      <c r="F34" s="44" t="str">
        <f t="array" ref="F34">IFERROR(INDEX('Data Tab - SH EPA P5'!AC$37:AC$400,MATCH(1,INDEX(('Data Tab - SH EPA P5'!$C$37:$C$400=$B34)*('Data Tab - SH EPA P5'!AC$37:AC$400&lt;&gt;""),0),0)),"")</f>
        <v/>
      </c>
      <c r="G34" s="122" t="str">
        <f t="array" ref="G34">IFERROR(INDEX('Data Tab - SH EPA P5'!AD$37:AD$400,MATCH(1,INDEX(('Data Tab - SH EPA P5'!$C$37:$C$400=$B34)*('Data Tab - SH EPA P5'!AD$37:AD$400&lt;&gt;""),0),0)),"")</f>
        <v/>
      </c>
      <c r="H34" s="263" t="str">
        <f t="array" ref="H34">IFERROR(INDEX('Data Tab - SH Effluent Quality'!T$37:T$2000,MATCH(1,INDEX((TRUNC('Data Tab - SH Effluent Quality'!$C$37:$C$2000,0)=$B34)*('Data Tab - SH Effluent Quality'!T$37:T$2000&lt;&gt;""),0),0)),"")</f>
        <v/>
      </c>
    </row>
    <row r="35" spans="2:8" x14ac:dyDescent="0.2">
      <c r="B35" s="226" t="str">
        <f t="array" ref="B35">IFERROR(INDEX('SH Intermediate'!$T$8:$T$103,MATCH(0,COUNTIF($B$12:B34,'SH Intermediate'!$T$8:$T$103&amp;""),0)),"")</f>
        <v/>
      </c>
      <c r="C35" s="26" t="str">
        <f t="array" ref="C35">IFERROR(INDEX('Data Tab - SH EPA P5'!Z$37:Z$400,MATCH(1,INDEX(('Data Tab - SH EPA P5'!$C$37:$C$400=$B35)*('Data Tab - SH EPA P5'!Z$37:Z$400&lt;&gt;""),0),0)),"")</f>
        <v/>
      </c>
      <c r="D35" s="26" t="str">
        <f t="array" ref="D35">IFERROR(INDEX('Data Tab - SH EPA P5'!AA$37:AA$400,MATCH(1,INDEX(('Data Tab - SH EPA P5'!$C$37:$C$400=$B35)*('Data Tab - SH EPA P5'!AA$37:AA$400&lt;&gt;""),0),0)),"")</f>
        <v/>
      </c>
      <c r="E35" s="44" t="str">
        <f t="array" ref="E35">IFERROR(INDEX('Data Tab - SH EPA P5'!AB$37:AB$400,MATCH(1,INDEX(('Data Tab - SH EPA P5'!$C$37:$C$400=$B35)*('Data Tab - SH EPA P5'!AB$37:AB$400&lt;&gt;""),0),0)),"")</f>
        <v/>
      </c>
      <c r="F35" s="44" t="str">
        <f t="array" ref="F35">IFERROR(INDEX('Data Tab - SH EPA P5'!AC$37:AC$400,MATCH(1,INDEX(('Data Tab - SH EPA P5'!$C$37:$C$400=$B35)*('Data Tab - SH EPA P5'!AC$37:AC$400&lt;&gt;""),0),0)),"")</f>
        <v/>
      </c>
      <c r="G35" s="122" t="str">
        <f t="array" ref="G35">IFERROR(INDEX('Data Tab - SH EPA P5'!AD$37:AD$400,MATCH(1,INDEX(('Data Tab - SH EPA P5'!$C$37:$C$400=$B35)*('Data Tab - SH EPA P5'!AD$37:AD$400&lt;&gt;""),0),0)),"")</f>
        <v/>
      </c>
      <c r="H35" s="263" t="str">
        <f t="array" ref="H35">IFERROR(INDEX('Data Tab - SH Effluent Quality'!T$37:T$2000,MATCH(1,INDEX((TRUNC('Data Tab - SH Effluent Quality'!$C$37:$C$2000,0)=$B35)*('Data Tab - SH Effluent Quality'!T$37:T$2000&lt;&gt;""),0),0)),"")</f>
        <v/>
      </c>
    </row>
    <row r="36" spans="2:8" x14ac:dyDescent="0.2">
      <c r="B36" s="226" t="str">
        <f t="array" ref="B36">IFERROR(INDEX('SH Intermediate'!$T$8:$T$103,MATCH(0,COUNTIF($B$12:B35,'SH Intermediate'!$T$8:$T$103&amp;""),0)),"")</f>
        <v/>
      </c>
      <c r="C36" s="26" t="str">
        <f t="array" ref="C36">IFERROR(INDEX('Data Tab - SH EPA P5'!Z$37:Z$400,MATCH(1,INDEX(('Data Tab - SH EPA P5'!$C$37:$C$400=$B36)*('Data Tab - SH EPA P5'!Z$37:Z$400&lt;&gt;""),0),0)),"")</f>
        <v/>
      </c>
      <c r="D36" s="26" t="str">
        <f t="array" ref="D36">IFERROR(INDEX('Data Tab - SH EPA P5'!AA$37:AA$400,MATCH(1,INDEX(('Data Tab - SH EPA P5'!$C$37:$C$400=$B36)*('Data Tab - SH EPA P5'!AA$37:AA$400&lt;&gt;""),0),0)),"")</f>
        <v/>
      </c>
      <c r="E36" s="44" t="str">
        <f t="array" ref="E36">IFERROR(INDEX('Data Tab - SH EPA P5'!AB$37:AB$400,MATCH(1,INDEX(('Data Tab - SH EPA P5'!$C$37:$C$400=$B36)*('Data Tab - SH EPA P5'!AB$37:AB$400&lt;&gt;""),0),0)),"")</f>
        <v/>
      </c>
      <c r="F36" s="44" t="str">
        <f t="array" ref="F36">IFERROR(INDEX('Data Tab - SH EPA P5'!AC$37:AC$400,MATCH(1,INDEX(('Data Tab - SH EPA P5'!$C$37:$C$400=$B36)*('Data Tab - SH EPA P5'!AC$37:AC$400&lt;&gt;""),0),0)),"")</f>
        <v/>
      </c>
      <c r="G36" s="122" t="str">
        <f t="array" ref="G36">IFERROR(INDEX('Data Tab - SH EPA P5'!AD$37:AD$400,MATCH(1,INDEX(('Data Tab - SH EPA P5'!$C$37:$C$400=$B36)*('Data Tab - SH EPA P5'!AD$37:AD$400&lt;&gt;""),0),0)),"")</f>
        <v/>
      </c>
      <c r="H36" s="263" t="str">
        <f t="array" ref="H36">IFERROR(INDEX('Data Tab - SH Effluent Quality'!T$37:T$2000,MATCH(1,INDEX((TRUNC('Data Tab - SH Effluent Quality'!$C$37:$C$2000,0)=$B36)*('Data Tab - SH Effluent Quality'!T$37:T$2000&lt;&gt;""),0),0)),"")</f>
        <v/>
      </c>
    </row>
    <row r="37" spans="2:8" x14ac:dyDescent="0.2">
      <c r="B37" s="226" t="str">
        <f t="array" ref="B37">IFERROR(INDEX('SH Intermediate'!$T$8:$T$103,MATCH(0,COUNTIF($B$12:B36,'SH Intermediate'!$T$8:$T$103&amp;""),0)),"")</f>
        <v/>
      </c>
      <c r="C37" s="26" t="str">
        <f t="array" ref="C37">IFERROR(INDEX('Data Tab - SH EPA P5'!Z$37:Z$400,MATCH(1,INDEX(('Data Tab - SH EPA P5'!$C$37:$C$400=$B37)*('Data Tab - SH EPA P5'!Z$37:Z$400&lt;&gt;""),0),0)),"")</f>
        <v/>
      </c>
      <c r="D37" s="26" t="str">
        <f t="array" ref="D37">IFERROR(INDEX('Data Tab - SH EPA P5'!AA$37:AA$400,MATCH(1,INDEX(('Data Tab - SH EPA P5'!$C$37:$C$400=$B37)*('Data Tab - SH EPA P5'!AA$37:AA$400&lt;&gt;""),0),0)),"")</f>
        <v/>
      </c>
      <c r="E37" s="44" t="str">
        <f t="array" ref="E37">IFERROR(INDEX('Data Tab - SH EPA P5'!AB$37:AB$400,MATCH(1,INDEX(('Data Tab - SH EPA P5'!$C$37:$C$400=$B37)*('Data Tab - SH EPA P5'!AB$37:AB$400&lt;&gt;""),0),0)),"")</f>
        <v/>
      </c>
      <c r="F37" s="44" t="str">
        <f t="array" ref="F37">IFERROR(INDEX('Data Tab - SH EPA P5'!AC$37:AC$400,MATCH(1,INDEX(('Data Tab - SH EPA P5'!$C$37:$C$400=$B37)*('Data Tab - SH EPA P5'!AC$37:AC$400&lt;&gt;""),0),0)),"")</f>
        <v/>
      </c>
      <c r="G37" s="122" t="str">
        <f t="array" ref="G37">IFERROR(INDEX('Data Tab - SH EPA P5'!AD$37:AD$400,MATCH(1,INDEX(('Data Tab - SH EPA P5'!$C$37:$C$400=$B37)*('Data Tab - SH EPA P5'!AD$37:AD$400&lt;&gt;""),0),0)),"")</f>
        <v/>
      </c>
      <c r="H37" s="263" t="str">
        <f t="array" ref="H37">IFERROR(INDEX('Data Tab - SH Effluent Quality'!T$37:T$2000,MATCH(1,INDEX((TRUNC('Data Tab - SH Effluent Quality'!$C$37:$C$2000,0)=$B37)*('Data Tab - SH Effluent Quality'!T$37:T$2000&lt;&gt;""),0),0)),"")</f>
        <v/>
      </c>
    </row>
    <row r="38" spans="2:8" x14ac:dyDescent="0.2">
      <c r="B38" s="226" t="str">
        <f t="array" ref="B38">IFERROR(INDEX('SH Intermediate'!$T$8:$T$103,MATCH(0,COUNTIF($B$12:B37,'SH Intermediate'!$T$8:$T$103&amp;""),0)),"")</f>
        <v/>
      </c>
      <c r="C38" s="26" t="str">
        <f t="array" ref="C38">IFERROR(INDEX('Data Tab - SH EPA P5'!Z$37:Z$400,MATCH(1,INDEX(('Data Tab - SH EPA P5'!$C$37:$C$400=$B38)*('Data Tab - SH EPA P5'!Z$37:Z$400&lt;&gt;""),0),0)),"")</f>
        <v/>
      </c>
      <c r="D38" s="26" t="str">
        <f t="array" ref="D38">IFERROR(INDEX('Data Tab - SH EPA P5'!AA$37:AA$400,MATCH(1,INDEX(('Data Tab - SH EPA P5'!$C$37:$C$400=$B38)*('Data Tab - SH EPA P5'!AA$37:AA$400&lt;&gt;""),0),0)),"")</f>
        <v/>
      </c>
      <c r="E38" s="44" t="str">
        <f t="array" ref="E38">IFERROR(INDEX('Data Tab - SH EPA P5'!AB$37:AB$400,MATCH(1,INDEX(('Data Tab - SH EPA P5'!$C$37:$C$400=$B38)*('Data Tab - SH EPA P5'!AB$37:AB$400&lt;&gt;""),0),0)),"")</f>
        <v/>
      </c>
      <c r="F38" s="44" t="str">
        <f t="array" ref="F38">IFERROR(INDEX('Data Tab - SH EPA P5'!AC$37:AC$400,MATCH(1,INDEX(('Data Tab - SH EPA P5'!$C$37:$C$400=$B38)*('Data Tab - SH EPA P5'!AC$37:AC$400&lt;&gt;""),0),0)),"")</f>
        <v/>
      </c>
      <c r="G38" s="122" t="str">
        <f t="array" ref="G38">IFERROR(INDEX('Data Tab - SH EPA P5'!AD$37:AD$400,MATCH(1,INDEX(('Data Tab - SH EPA P5'!$C$37:$C$400=$B38)*('Data Tab - SH EPA P5'!AD$37:AD$400&lt;&gt;""),0),0)),"")</f>
        <v/>
      </c>
      <c r="H38" s="263" t="str">
        <f t="array" ref="H38">IFERROR(INDEX('Data Tab - SH Effluent Quality'!T$37:T$2000,MATCH(1,INDEX((TRUNC('Data Tab - SH Effluent Quality'!$C$37:$C$2000,0)=$B38)*('Data Tab - SH Effluent Quality'!T$37:T$2000&lt;&gt;""),0),0)),"")</f>
        <v/>
      </c>
    </row>
    <row r="39" spans="2:8" x14ac:dyDescent="0.2">
      <c r="B39" s="226" t="str">
        <f t="array" ref="B39">IFERROR(INDEX('SH Intermediate'!$T$8:$T$103,MATCH(0,COUNTIF($B$12:B38,'SH Intermediate'!$T$8:$T$103&amp;""),0)),"")</f>
        <v/>
      </c>
      <c r="C39" s="26" t="str">
        <f t="array" ref="C39">IFERROR(INDEX('Data Tab - SH EPA P5'!Z$37:Z$400,MATCH(1,INDEX(('Data Tab - SH EPA P5'!$C$37:$C$400=$B39)*('Data Tab - SH EPA P5'!Z$37:Z$400&lt;&gt;""),0),0)),"")</f>
        <v/>
      </c>
      <c r="D39" s="26" t="str">
        <f t="array" ref="D39">IFERROR(INDEX('Data Tab - SH EPA P5'!AA$37:AA$400,MATCH(1,INDEX(('Data Tab - SH EPA P5'!$C$37:$C$400=$B39)*('Data Tab - SH EPA P5'!AA$37:AA$400&lt;&gt;""),0),0)),"")</f>
        <v/>
      </c>
      <c r="E39" s="44" t="str">
        <f t="array" ref="E39">IFERROR(INDEX('Data Tab - SH EPA P5'!AB$37:AB$400,MATCH(1,INDEX(('Data Tab - SH EPA P5'!$C$37:$C$400=$B39)*('Data Tab - SH EPA P5'!AB$37:AB$400&lt;&gt;""),0),0)),"")</f>
        <v/>
      </c>
      <c r="F39" s="44" t="str">
        <f t="array" ref="F39">IFERROR(INDEX('Data Tab - SH EPA P5'!AC$37:AC$400,MATCH(1,INDEX(('Data Tab - SH EPA P5'!$C$37:$C$400=$B39)*('Data Tab - SH EPA P5'!AC$37:AC$400&lt;&gt;""),0),0)),"")</f>
        <v/>
      </c>
      <c r="G39" s="122" t="str">
        <f t="array" ref="G39">IFERROR(INDEX('Data Tab - SH EPA P5'!AD$37:AD$400,MATCH(1,INDEX(('Data Tab - SH EPA P5'!$C$37:$C$400=$B39)*('Data Tab - SH EPA P5'!AD$37:AD$400&lt;&gt;""),0),0)),"")</f>
        <v/>
      </c>
      <c r="H39" s="263" t="str">
        <f t="array" ref="H39">IFERROR(INDEX('Data Tab - SH Effluent Quality'!T$37:T$2000,MATCH(1,INDEX((TRUNC('Data Tab - SH Effluent Quality'!$C$37:$C$2000,0)=$B39)*('Data Tab - SH Effluent Quality'!T$37:T$2000&lt;&gt;""),0),0)),"")</f>
        <v/>
      </c>
    </row>
    <row r="40" spans="2:8" x14ac:dyDescent="0.2">
      <c r="B40" s="226" t="str">
        <f t="array" ref="B40">IFERROR(INDEX('SH Intermediate'!$T$8:$T$103,MATCH(0,COUNTIF($B$12:B39,'SH Intermediate'!$T$8:$T$103&amp;""),0)),"")</f>
        <v/>
      </c>
      <c r="C40" s="26" t="str">
        <f t="array" ref="C40">IFERROR(INDEX('Data Tab - SH EPA P5'!Z$37:Z$400,MATCH(1,INDEX(('Data Tab - SH EPA P5'!$C$37:$C$400=$B40)*('Data Tab - SH EPA P5'!Z$37:Z$400&lt;&gt;""),0),0)),"")</f>
        <v/>
      </c>
      <c r="D40" s="26" t="str">
        <f t="array" ref="D40">IFERROR(INDEX('Data Tab - SH EPA P5'!AA$37:AA$400,MATCH(1,INDEX(('Data Tab - SH EPA P5'!$C$37:$C$400=$B40)*('Data Tab - SH EPA P5'!AA$37:AA$400&lt;&gt;""),0),0)),"")</f>
        <v/>
      </c>
      <c r="E40" s="44" t="str">
        <f t="array" ref="E40">IFERROR(INDEX('Data Tab - SH EPA P5'!AB$37:AB$400,MATCH(1,INDEX(('Data Tab - SH EPA P5'!$C$37:$C$400=$B40)*('Data Tab - SH EPA P5'!AB$37:AB$400&lt;&gt;""),0),0)),"")</f>
        <v/>
      </c>
      <c r="F40" s="44" t="str">
        <f t="array" ref="F40">IFERROR(INDEX('Data Tab - SH EPA P5'!AC$37:AC$400,MATCH(1,INDEX(('Data Tab - SH EPA P5'!$C$37:$C$400=$B40)*('Data Tab - SH EPA P5'!AC$37:AC$400&lt;&gt;""),0),0)),"")</f>
        <v/>
      </c>
      <c r="G40" s="122" t="str">
        <f t="array" ref="G40">IFERROR(INDEX('Data Tab - SH EPA P5'!AD$37:AD$400,MATCH(1,INDEX(('Data Tab - SH EPA P5'!$C$37:$C$400=$B40)*('Data Tab - SH EPA P5'!AD$37:AD$400&lt;&gt;""),0),0)),"")</f>
        <v/>
      </c>
      <c r="H40" s="263" t="str">
        <f t="array" ref="H40">IFERROR(INDEX('Data Tab - SH Effluent Quality'!T$37:T$2000,MATCH(1,INDEX((TRUNC('Data Tab - SH Effluent Quality'!$C$37:$C$2000,0)=$B40)*('Data Tab - SH Effluent Quality'!T$37:T$2000&lt;&gt;""),0),0)),"")</f>
        <v/>
      </c>
    </row>
    <row r="41" spans="2:8" x14ac:dyDescent="0.2">
      <c r="B41" s="226" t="str">
        <f t="array" ref="B41">IFERROR(INDEX('SH Intermediate'!$T$8:$T$103,MATCH(0,COUNTIF($B$12:B40,'SH Intermediate'!$T$8:$T$103&amp;""),0)),"")</f>
        <v/>
      </c>
      <c r="C41" s="26" t="str">
        <f t="array" ref="C41">IFERROR(INDEX('Data Tab - SH EPA P5'!Z$37:Z$400,MATCH(1,INDEX(('Data Tab - SH EPA P5'!$C$37:$C$400=$B41)*('Data Tab - SH EPA P5'!Z$37:Z$400&lt;&gt;""),0),0)),"")</f>
        <v/>
      </c>
      <c r="D41" s="26" t="str">
        <f t="array" ref="D41">IFERROR(INDEX('Data Tab - SH EPA P5'!AA$37:AA$400,MATCH(1,INDEX(('Data Tab - SH EPA P5'!$C$37:$C$400=$B41)*('Data Tab - SH EPA P5'!AA$37:AA$400&lt;&gt;""),0),0)),"")</f>
        <v/>
      </c>
      <c r="E41" s="44" t="str">
        <f t="array" ref="E41">IFERROR(INDEX('Data Tab - SH EPA P5'!AB$37:AB$400,MATCH(1,INDEX(('Data Tab - SH EPA P5'!$C$37:$C$400=$B41)*('Data Tab - SH EPA P5'!AB$37:AB$400&lt;&gt;""),0),0)),"")</f>
        <v/>
      </c>
      <c r="F41" s="44" t="str">
        <f t="array" ref="F41">IFERROR(INDEX('Data Tab - SH EPA P5'!AC$37:AC$400,MATCH(1,INDEX(('Data Tab - SH EPA P5'!$C$37:$C$400=$B41)*('Data Tab - SH EPA P5'!AC$37:AC$400&lt;&gt;""),0),0)),"")</f>
        <v/>
      </c>
      <c r="G41" s="122" t="str">
        <f t="array" ref="G41">IFERROR(INDEX('Data Tab - SH EPA P5'!AD$37:AD$400,MATCH(1,INDEX(('Data Tab - SH EPA P5'!$C$37:$C$400=$B41)*('Data Tab - SH EPA P5'!AD$37:AD$400&lt;&gt;""),0),0)),"")</f>
        <v/>
      </c>
      <c r="H41" s="263" t="str">
        <f t="array" ref="H41">IFERROR(INDEX('Data Tab - SH Effluent Quality'!T$37:T$2000,MATCH(1,INDEX((TRUNC('Data Tab - SH Effluent Quality'!$C$37:$C$2000,0)=$B41)*('Data Tab - SH Effluent Quality'!T$37:T$2000&lt;&gt;""),0),0)),"")</f>
        <v/>
      </c>
    </row>
    <row r="42" spans="2:8" x14ac:dyDescent="0.2">
      <c r="B42" s="226" t="str">
        <f t="array" ref="B42">IFERROR(INDEX('SH Intermediate'!$T$8:$T$103,MATCH(0,COUNTIF($B$12:B41,'SH Intermediate'!$T$8:$T$103&amp;""),0)),"")</f>
        <v/>
      </c>
      <c r="C42" s="26" t="str">
        <f t="array" ref="C42">IFERROR(INDEX('Data Tab - SH EPA P5'!Z$37:Z$400,MATCH(1,INDEX(('Data Tab - SH EPA P5'!$C$37:$C$400=$B42)*('Data Tab - SH EPA P5'!Z$37:Z$400&lt;&gt;""),0),0)),"")</f>
        <v/>
      </c>
      <c r="D42" s="26" t="str">
        <f t="array" ref="D42">IFERROR(INDEX('Data Tab - SH EPA P5'!AA$37:AA$400,MATCH(1,INDEX(('Data Tab - SH EPA P5'!$C$37:$C$400=$B42)*('Data Tab - SH EPA P5'!AA$37:AA$400&lt;&gt;""),0),0)),"")</f>
        <v/>
      </c>
      <c r="E42" s="44" t="str">
        <f t="array" ref="E42">IFERROR(INDEX('Data Tab - SH EPA P5'!AB$37:AB$400,MATCH(1,INDEX(('Data Tab - SH EPA P5'!$C$37:$C$400=$B42)*('Data Tab - SH EPA P5'!AB$37:AB$400&lt;&gt;""),0),0)),"")</f>
        <v/>
      </c>
      <c r="F42" s="44" t="str">
        <f t="array" ref="F42">IFERROR(INDEX('Data Tab - SH EPA P5'!AC$37:AC$400,MATCH(1,INDEX(('Data Tab - SH EPA P5'!$C$37:$C$400=$B42)*('Data Tab - SH EPA P5'!AC$37:AC$400&lt;&gt;""),0),0)),"")</f>
        <v/>
      </c>
      <c r="G42" s="122" t="str">
        <f t="array" ref="G42">IFERROR(INDEX('Data Tab - SH EPA P5'!AD$37:AD$400,MATCH(1,INDEX(('Data Tab - SH EPA P5'!$C$37:$C$400=$B42)*('Data Tab - SH EPA P5'!AD$37:AD$400&lt;&gt;""),0),0)),"")</f>
        <v/>
      </c>
      <c r="H42" s="263" t="str">
        <f t="array" ref="H42">IFERROR(INDEX('Data Tab - SH Effluent Quality'!T$37:T$2000,MATCH(1,INDEX((TRUNC('Data Tab - SH Effluent Quality'!$C$37:$C$2000,0)=$B42)*('Data Tab - SH Effluent Quality'!T$37:T$2000&lt;&gt;""),0),0)),"")</f>
        <v/>
      </c>
    </row>
    <row r="43" spans="2:8" x14ac:dyDescent="0.2">
      <c r="B43" s="227" t="s">
        <v>13</v>
      </c>
      <c r="C43" s="73">
        <f>ROWS(C13:C42)-COUNTBLANK(C13:C42)</f>
        <v>7</v>
      </c>
      <c r="D43" s="73">
        <f>ROWS(D13:D42)-COUNTBLANK(D13:D42)</f>
        <v>7</v>
      </c>
      <c r="E43" s="73">
        <f>ROWS(E13:E42)-COUNTBLANK(E13:E42)</f>
        <v>7</v>
      </c>
      <c r="F43" s="73">
        <f>ROWS(F13:F42)-COUNTBLANK(F13:F42)</f>
        <v>7</v>
      </c>
      <c r="G43" s="141">
        <f>ROWS(G13:G42)-COUNTBLANK(G13:G42)</f>
        <v>7</v>
      </c>
      <c r="H43" s="192"/>
    </row>
    <row r="44" spans="2:8" x14ac:dyDescent="0.2">
      <c r="B44" s="205" t="s">
        <v>102</v>
      </c>
      <c r="C44" s="73">
        <f>IF('Data Tab - SH EPA P5'!AB24,'Data Tab - SH EPA P5'!AB24,"")</f>
        <v>4</v>
      </c>
      <c r="D44" s="73">
        <f>IF('Data Tab - SH EPA P5'!AC24,'Data Tab - SH EPA P5'!AC24,"")</f>
        <v>4</v>
      </c>
      <c r="E44" s="73">
        <f>IF('Data Tab - SH EPA P5'!AD24,'Data Tab - SH EPA P5'!AD24,"")</f>
        <v>4</v>
      </c>
      <c r="F44" s="73" t="str">
        <f>IF('Data Tab - SH EPA P5'!AE24,'Data Tab - SH EPA P5'!AE24,"")</f>
        <v/>
      </c>
      <c r="G44" s="141" t="str">
        <f>IF('Data Tab - SH EPA P5'!AF24,'Data Tab - SH EPA P5'!AF24,"")</f>
        <v/>
      </c>
      <c r="H44" s="192"/>
    </row>
    <row r="45" spans="2:8" x14ac:dyDescent="0.2">
      <c r="B45" s="228" t="s">
        <v>1</v>
      </c>
      <c r="C45" s="73">
        <f>MIN('SH Intermediate'!W8:W37)</f>
        <v>392</v>
      </c>
      <c r="D45" s="73">
        <f>MIN('SH Intermediate'!X8:X37)</f>
        <v>1</v>
      </c>
      <c r="E45" s="73">
        <f>MIN('SH Intermediate'!Y8:Y37)</f>
        <v>0.53</v>
      </c>
      <c r="F45" s="73">
        <f>MIN('SH Intermediate'!Z8:Z37)</f>
        <v>0.59</v>
      </c>
      <c r="G45" s="141">
        <f>MIN('SH Intermediate'!AA8:AA37)</f>
        <v>6.7</v>
      </c>
      <c r="H45" s="192"/>
    </row>
    <row r="46" spans="2:8" x14ac:dyDescent="0.2">
      <c r="B46" s="228" t="s">
        <v>2</v>
      </c>
      <c r="C46" s="73">
        <f>IFERROR(AVERAGE('SH Intermediate'!W8:W37),"")</f>
        <v>587</v>
      </c>
      <c r="D46" s="73">
        <f>IFERROR(AVERAGE('SH Intermediate'!X8:X37),"")</f>
        <v>53.857142857142854</v>
      </c>
      <c r="E46" s="73">
        <f>IFERROR(AVERAGE('SH Intermediate'!Y8:Y37),"")</f>
        <v>1.4442857142857144</v>
      </c>
      <c r="F46" s="73">
        <f>IFERROR(AVERAGE('SH Intermediate'!Z8:Z37),"")</f>
        <v>1.0028571428571429</v>
      </c>
      <c r="G46" s="141">
        <f>IFERROR(AVERAGE('SH Intermediate'!AA8:AA37),"")</f>
        <v>6.9571428571428564</v>
      </c>
      <c r="H46" s="192"/>
    </row>
    <row r="47" spans="2:8" x14ac:dyDescent="0.2">
      <c r="B47" s="208" t="s">
        <v>45</v>
      </c>
      <c r="C47" s="74" t="str">
        <f>IF(C8&lt;&gt;"",1-COUNTIF(C13:C42,"&gt;"&amp;C8)/C43,"-")</f>
        <v>-</v>
      </c>
      <c r="D47" s="74" t="str">
        <f>IF(D8&lt;&gt;"",1-COUNTIF(D13:D42,"&gt;"&amp;D8)/D43,"-")</f>
        <v>-</v>
      </c>
      <c r="E47" s="74" t="str">
        <f>IF(E8&lt;&gt;"",1-COUNTIF(E13:E42,"&gt;"&amp;E8)/E43,"-")</f>
        <v>-</v>
      </c>
      <c r="F47" s="74" t="str">
        <f>IF(F8&lt;&gt;"",1-COUNTIF(F13:F42,"&gt;"&amp;F8)/F43,"-")</f>
        <v>-</v>
      </c>
      <c r="G47" s="143" t="str">
        <f>IF(G8&lt;&gt;"",1-COUNTIF(G13:G42,"&gt;"&amp;G8)/G43,"-")</f>
        <v>-</v>
      </c>
      <c r="H47" s="192"/>
    </row>
    <row r="48" spans="2:8" x14ac:dyDescent="0.2">
      <c r="B48" s="208" t="s">
        <v>46</v>
      </c>
      <c r="C48" s="74" t="str">
        <f>IF(C10&lt;&gt;"",1-SUM(COUNTIF(C13:C42,"&gt;"&amp;C10),COUNTIF(C13:C42,"&lt;"&amp;C9))/C43,"-")</f>
        <v>-</v>
      </c>
      <c r="D48" s="74" t="str">
        <f>IF(D10&lt;&gt;"",1-SUM(COUNTIF(D13:D42,"&gt;"&amp;D10),COUNTIF(D13:D42,"&lt;"&amp;D9))/D43,"-")</f>
        <v>-</v>
      </c>
      <c r="E48" s="74" t="str">
        <f>IF(E10&lt;&gt;"",1-SUM(COUNTIF(E13:E42,"&gt;"&amp;E10),COUNTIF(E13:E42,"&lt;"&amp;E9))/E43,"-")</f>
        <v>-</v>
      </c>
      <c r="F48" s="74" t="str">
        <f>IF(F10&lt;&gt;"",1-SUM(COUNTIF(F13:F42,"&gt;"&amp;F10),COUNTIF(F13:F42,"&lt;"&amp;F9))/F43,"-")</f>
        <v>-</v>
      </c>
      <c r="G48" s="143" t="str">
        <f>IF(G10&lt;&gt;"",1-SUM(COUNTIF(G13:G42,"&gt;"&amp;G10),COUNTIF(G13:G42,"&lt;"&amp;G9))/G43,"-")</f>
        <v>-</v>
      </c>
      <c r="H48" s="192"/>
    </row>
    <row r="49" spans="2:8" ht="15.75" customHeight="1" x14ac:dyDescent="0.2">
      <c r="B49" s="228" t="s">
        <v>3</v>
      </c>
      <c r="C49" s="73">
        <f>IF(COUNTIF(C13:C42,"=&gt;*")&gt;0,"TNTC",MAX('SH Intermediate'!W8:W37))</f>
        <v>853</v>
      </c>
      <c r="D49" s="73">
        <f>IF(COUNTIF(D13:D42,"=&gt;*")&gt;0,"TNTC",MAX('SH Intermediate'!X8:X37))</f>
        <v>300</v>
      </c>
      <c r="E49" s="73">
        <f>IF(COUNTIF(E13:E42,"=&gt;*")&gt;0,"TNTC",MAX('SH Intermediate'!Y8:Y37))</f>
        <v>3.72</v>
      </c>
      <c r="F49" s="73">
        <f>IF(COUNTIF(F13:F42,"=&gt;*")&gt;0,"TNTC",MAX('SH Intermediate'!Z8:Z37))</f>
        <v>1.6</v>
      </c>
      <c r="G49" s="141">
        <f>IF(COUNTIF(G13:G42,"=&gt;*")&gt;0,"TNTC",MAX('SH Intermediate'!AA8:AA37))</f>
        <v>7.3</v>
      </c>
      <c r="H49" s="192"/>
    </row>
    <row r="50" spans="2:8" ht="15.75" customHeight="1" thickBot="1" x14ac:dyDescent="0.25">
      <c r="B50" s="206" t="s">
        <v>100</v>
      </c>
      <c r="C50" s="309" t="s">
        <v>101</v>
      </c>
      <c r="D50" s="310"/>
      <c r="E50" s="310"/>
      <c r="F50" s="310"/>
      <c r="G50" s="310"/>
      <c r="H50" s="311"/>
    </row>
    <row r="51" spans="2:8" ht="15.75" customHeight="1" x14ac:dyDescent="0.2"/>
  </sheetData>
  <mergeCells count="7">
    <mergeCell ref="H6:H7"/>
    <mergeCell ref="C50:H50"/>
    <mergeCell ref="G6:G7"/>
    <mergeCell ref="C6:C7"/>
    <mergeCell ref="D6:D7"/>
    <mergeCell ref="E6:E7"/>
    <mergeCell ref="F6:F7"/>
  </mergeCells>
  <conditionalFormatting sqref="C13:G42">
    <cfRule type="expression" dxfId="19" priority="29">
      <formula>MOD(ROW(),2)=0</formula>
    </cfRule>
  </conditionalFormatting>
  <conditionalFormatting sqref="C47:G47">
    <cfRule type="expression" dxfId="18" priority="7">
      <formula>C47&gt;=0.9</formula>
    </cfRule>
    <cfRule type="expression" dxfId="17" priority="8">
      <formula>C47&lt;0.9</formula>
    </cfRule>
  </conditionalFormatting>
  <conditionalFormatting sqref="C47:G48">
    <cfRule type="expression" dxfId="16" priority="6">
      <formula>C47="-"</formula>
    </cfRule>
  </conditionalFormatting>
  <conditionalFormatting sqref="C48:G48">
    <cfRule type="expression" dxfId="15" priority="9">
      <formula>C48&gt;=1</formula>
    </cfRule>
    <cfRule type="expression" dxfId="14" priority="10">
      <formula>C48&lt;1</formula>
    </cfRule>
  </conditionalFormatting>
  <conditionalFormatting sqref="C13:H42">
    <cfRule type="expression" dxfId="13" priority="1">
      <formula>($B13&lt;&gt;"")*(C$9&lt;&gt;"")*(C13&lt;C$9)</formula>
    </cfRule>
    <cfRule type="expression" dxfId="12" priority="2">
      <formula>($B13&lt;&gt;"")*(C$10&lt;&gt;"")*ISNUMBER(C13)*(C13&gt;C$10)</formula>
    </cfRule>
    <cfRule type="expression" dxfId="11" priority="3">
      <formula>($B13&lt;&gt;"")*(C$8&lt;&gt;"")*ISNUMBER(C13)*(C13&gt;C$8)</formula>
    </cfRule>
    <cfRule type="expression" dxfId="10" priority="5">
      <formula>MOD(ROW(),2)=1</formula>
    </cfRule>
  </conditionalFormatting>
  <conditionalFormatting sqref="H13:H42">
    <cfRule type="expression" dxfId="9" priority="4">
      <formula>MOD(ROW(),2)=0</formula>
    </cfRule>
  </conditionalFormatting>
  <printOptions horizontalCentered="1"/>
  <pageMargins left="0.196850393700787" right="0.196850393700787" top="0.196850393700787" bottom="0.74803149606299202" header="0" footer="0.31496062992126"/>
  <pageSetup paperSize="9" scale="76" orientation="landscape" r:id="rId1"/>
  <headerFooter>
    <oddFooter>&amp;L&amp;"Calibri"&amp;9Data Powered by:
&amp;G&amp;R&amp;"Calibri"&amp;9Report Generated:
5/01/2024 6:01:39 AM
Page &amp;P of &amp;N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DF29-F1D4-4036-A901-8E8806FAD96C}">
  <sheetPr>
    <tabColor theme="3" tint="0.59974974822229687"/>
  </sheetPr>
  <dimension ref="A1:L390"/>
  <sheetViews>
    <sheetView topLeftCell="A322" zoomScaleSheetLayoutView="100" workbookViewId="0"/>
  </sheetViews>
  <sheetFormatPr defaultColWidth="9.140625" defaultRowHeight="12.75" x14ac:dyDescent="0.2"/>
  <cols>
    <col min="1" max="1" width="2.140625" style="84" customWidth="1"/>
    <col min="2" max="2" width="16.7109375" style="85" customWidth="1"/>
    <col min="3" max="5" width="12.7109375" style="84" customWidth="1"/>
    <col min="6" max="6" width="20.7109375" style="84" customWidth="1"/>
    <col min="7" max="7" width="12.7109375" style="84" customWidth="1"/>
    <col min="8" max="8" width="20.7109375" style="84" customWidth="1"/>
    <col min="9" max="9" width="12.7109375" style="84" customWidth="1"/>
    <col min="10" max="10" width="20.7109375" style="84" customWidth="1"/>
    <col min="11" max="11" width="12.7109375" style="84" customWidth="1"/>
    <col min="12" max="12" width="20.7109375" style="84" customWidth="1"/>
    <col min="13" max="28" width="9.140625" style="84" customWidth="1"/>
    <col min="29" max="16384" width="9.140625" style="84"/>
  </cols>
  <sheetData>
    <row r="1" spans="2:12" ht="18" customHeight="1" thickBot="1" x14ac:dyDescent="0.25"/>
    <row r="2" spans="2:12" ht="18" customHeight="1" x14ac:dyDescent="0.2">
      <c r="B2" s="230"/>
      <c r="C2" s="231"/>
      <c r="D2" s="239" t="s">
        <v>399</v>
      </c>
      <c r="E2" s="240"/>
      <c r="F2" s="240"/>
      <c r="G2" s="240"/>
      <c r="H2" s="240"/>
      <c r="I2" s="240"/>
      <c r="J2" s="328" t="str">
        <f>TEXT('BV Intermediate'!C2,"dd mmm yyyy")&amp;(" - ")&amp;TEXT('BV Intermediate'!C3,"dd mmm yyyy")</f>
        <v>01 Jan 2023 - 31 Dec 2023</v>
      </c>
      <c r="K2" s="328"/>
      <c r="L2" s="329"/>
    </row>
    <row r="3" spans="2:12" ht="18" customHeight="1" x14ac:dyDescent="0.2">
      <c r="B3" s="181"/>
      <c r="C3" s="173"/>
      <c r="D3" s="235" t="s">
        <v>403</v>
      </c>
      <c r="E3" s="236"/>
      <c r="F3" s="109"/>
      <c r="G3" s="109"/>
      <c r="H3" s="109"/>
      <c r="I3" s="109"/>
      <c r="J3" s="330"/>
      <c r="K3" s="330"/>
      <c r="L3" s="331"/>
    </row>
    <row r="4" spans="2:12" ht="18" customHeight="1" x14ac:dyDescent="0.2">
      <c r="B4" s="182"/>
      <c r="C4" s="174"/>
      <c r="D4" s="235" t="s">
        <v>404</v>
      </c>
      <c r="E4" s="236"/>
      <c r="F4" s="110"/>
      <c r="G4" s="110"/>
      <c r="H4" s="110"/>
      <c r="I4" s="110"/>
      <c r="J4" s="332" t="str">
        <f>"Report Generated: "&amp;TEXT('Reporting Policy'!C6,"dddd, dd mmmm yyyy")</f>
        <v>Report Generated: Friday, 05 January 2024</v>
      </c>
      <c r="K4" s="332"/>
      <c r="L4" s="333"/>
    </row>
    <row r="5" spans="2:12" ht="18" customHeight="1" thickBot="1" x14ac:dyDescent="0.25">
      <c r="B5" s="219"/>
      <c r="C5" s="176"/>
      <c r="D5" s="237" t="s">
        <v>405</v>
      </c>
      <c r="E5" s="238"/>
      <c r="F5" s="144"/>
      <c r="G5" s="144"/>
      <c r="H5" s="144"/>
      <c r="I5" s="144"/>
      <c r="J5" s="334"/>
      <c r="K5" s="334"/>
      <c r="L5" s="335"/>
    </row>
    <row r="6" spans="2:12" ht="20.100000000000001" customHeight="1" x14ac:dyDescent="0.2">
      <c r="B6" s="241"/>
      <c r="C6" s="322" t="s">
        <v>400</v>
      </c>
      <c r="D6" s="323"/>
      <c r="E6" s="323"/>
      <c r="F6" s="323"/>
      <c r="G6" s="324" t="s">
        <v>485</v>
      </c>
      <c r="H6" s="325"/>
      <c r="I6" s="326" t="s">
        <v>401</v>
      </c>
      <c r="J6" s="326"/>
      <c r="K6" s="324" t="s">
        <v>402</v>
      </c>
      <c r="L6" s="327"/>
    </row>
    <row r="7" spans="2:12" s="91" customFormat="1" ht="38.25" x14ac:dyDescent="0.2">
      <c r="B7" s="242"/>
      <c r="C7" s="123" t="s">
        <v>386</v>
      </c>
      <c r="D7" s="123" t="s">
        <v>385</v>
      </c>
      <c r="E7" s="123" t="s">
        <v>384</v>
      </c>
      <c r="F7" s="111" t="s">
        <v>53</v>
      </c>
      <c r="G7" s="124" t="s">
        <v>397</v>
      </c>
      <c r="H7" s="112" t="s">
        <v>53</v>
      </c>
      <c r="I7" s="125" t="s">
        <v>386</v>
      </c>
      <c r="J7" s="112" t="s">
        <v>53</v>
      </c>
      <c r="K7" s="113" t="s">
        <v>386</v>
      </c>
      <c r="L7" s="243" t="s">
        <v>53</v>
      </c>
    </row>
    <row r="8" spans="2:12" s="91" customFormat="1" ht="18" customHeight="1" x14ac:dyDescent="0.2">
      <c r="B8" s="244"/>
      <c r="C8" s="94" t="str">
        <f>IF('SCADA Data'!D30&lt;&gt;"",'SCADA Data'!D30,"")</f>
        <v>EPA Point 2</v>
      </c>
      <c r="D8" s="94" t="str">
        <f>IF('SCADA Data'!E30&lt;&gt;"",'SCADA Data'!E30,"")</f>
        <v>EPA Point 4</v>
      </c>
      <c r="E8" s="94" t="str">
        <f>IF('SCADA Data'!F30&lt;&gt;"",'SCADA Data'!F30,"")</f>
        <v>EPA Point 1</v>
      </c>
      <c r="F8" s="94"/>
      <c r="G8" s="97" t="s">
        <v>389</v>
      </c>
      <c r="H8" s="97"/>
      <c r="I8" s="105" t="s">
        <v>389</v>
      </c>
      <c r="J8" s="97"/>
      <c r="K8" s="126" t="s">
        <v>389</v>
      </c>
      <c r="L8" s="245"/>
    </row>
    <row r="9" spans="2:12" s="91" customFormat="1" ht="15" customHeight="1" x14ac:dyDescent="0.2">
      <c r="B9" s="246" t="s">
        <v>383</v>
      </c>
      <c r="C9" s="93">
        <f>'Manual Data - Policy'!D17</f>
        <v>1500</v>
      </c>
      <c r="D9" s="93" t="s">
        <v>382</v>
      </c>
      <c r="E9" s="93" t="s">
        <v>382</v>
      </c>
      <c r="F9" s="92"/>
      <c r="G9" s="98">
        <f>'Manual Data - Policy'!J17</f>
        <v>9500</v>
      </c>
      <c r="H9" s="99"/>
      <c r="I9" s="106">
        <f>'Manual Data - Policy'!P17</f>
        <v>12600</v>
      </c>
      <c r="J9" s="99"/>
      <c r="K9" s="107">
        <f>'Manual Data - Policy'!V17</f>
        <v>2500</v>
      </c>
      <c r="L9" s="247"/>
    </row>
    <row r="10" spans="2:12" ht="25.5" x14ac:dyDescent="0.2">
      <c r="B10" s="244" t="s">
        <v>0</v>
      </c>
      <c r="C10" s="29" t="s">
        <v>398</v>
      </c>
      <c r="D10" s="29" t="s">
        <v>398</v>
      </c>
      <c r="E10" s="29" t="s">
        <v>398</v>
      </c>
      <c r="F10" s="90"/>
      <c r="G10" s="29" t="s">
        <v>398</v>
      </c>
      <c r="H10" s="100"/>
      <c r="I10" s="29" t="s">
        <v>398</v>
      </c>
      <c r="J10" s="100"/>
      <c r="K10" s="29" t="s">
        <v>398</v>
      </c>
      <c r="L10" s="248"/>
    </row>
    <row r="11" spans="2:12" s="264" customFormat="1" x14ac:dyDescent="0.2">
      <c r="B11" s="265">
        <f>'BV Intermediate'!C2</f>
        <v>44927</v>
      </c>
      <c r="C11" s="266" cm="1">
        <f t="array" ref="C11">IF($B11="","",IFERROR(IF(INDEX('Data Tab - BV Infill'!R$37:R$1000,MATCH($B11,INT('Data Tab - BV Infill'!$C$37:$C$1000),0))="",NA(),INDEX('Data Tab - BV Infill'!R$37:R$1000,MATCH($B11,INT('Data Tab - BV Infill'!$C$37:$C$1000),0))),MAX(IF('SCADA Data'!$B$37:$B$402=$B11,'SCADA Data'!D$37:D$402,""),IF('SCADA Data - Historic'!$B$37:$B$402=$B11,'SCADA Data - Historic'!D$37:D$402,""))))</f>
        <v>190.4296875</v>
      </c>
      <c r="D11" s="267" cm="1">
        <f t="array" ref="D11">IF($B11="","",IFERROR(IF(INDEX('Data Tab - BV Infill'!T$37:T$1000,MATCH($B11,INT('Data Tab - BV Infill'!$C$37:$C$1000),0))="",NA(),INDEX('Data Tab - BV Infill'!T$37:T$1000,MATCH($B11,INT('Data Tab - BV Infill'!$C$37:$C$1000),0))),MAX(IF('SCADA Data'!$B$37:$B$402=$B11,'SCADA Data'!E$37:E$402,""),IF('SCADA Data - Historic'!$B$37:$B$402=$B11,'SCADA Data - Historic'!E$37:E$402,""))))</f>
        <v>128.2734375</v>
      </c>
      <c r="E11" s="267" cm="1">
        <f t="array" ref="E11">IF($B11="","",IFERROR(IF(INDEX('Data Tab - BV Infill'!U$37:U$1000,MATCH($B11,INT('Data Tab - BV Infill'!$C$37:$C$1000),0))="",NA(),INDEX('Data Tab - BV Infill'!U$37:U$1000,MATCH($B11,INT('Data Tab - BV Infill'!$C$37:$C$1000),0))),MAX(IF('SCADA Data'!$B$37:$B$402=$B11,'SCADA Data'!F$37:F$402,""),IF('SCADA Data - Historic'!$B$37:$B$402=$B11,'SCADA Data - Historic'!F$37:F$402,""))))</f>
        <v>0</v>
      </c>
      <c r="F11" s="101" t="str">
        <f t="array" ref="F11">IFERROR(INDEX('Data Tab - BV Infill'!$S$37:$S$402,MATCH($B11,INT('Data Tab - BV Infill'!$C$37:$C$402)*('Data Tab - BV Infill'!$S$37:$S$402&lt;&gt;""),0)),"")</f>
        <v/>
      </c>
      <c r="G11" s="266" cm="1">
        <f t="array" ref="G11">IF($B11="","",IFERROR(IF(INDEX('Data Tab - MK Infill'!R$37:R$402,MATCH($B11,INT('Data Tab - MK Infill'!$C$37:$C$402),0))="",NA(),INDEX('Data Tab - MK Infill'!R$37:R$402,MATCH($B11,INT('Data Tab - MK Infill'!$C$37:$C$402),0))),MAX(IF('SCADA Data'!$B$37:$B$402=$B11,'SCADA Data'!G$37:G$402,""),IF('SCADA Data - Historic'!$B$37:$B$402=$B11,'SCADA Data - Historic'!G$37:G$402,""))))</f>
        <v>1898</v>
      </c>
      <c r="H11" s="101" t="str">
        <f t="array" ref="H11">IFERROR(INDEX('Data Tab - MK Infill'!$S$37:$S$402,MATCH($B11,INT('Data Tab - MK Infill'!$C$37:$C$402)*('Data Tab - MK Infill'!$S$37:$S$402&lt;&gt;""),0)),"")</f>
        <v/>
      </c>
      <c r="I11" s="266" cm="1">
        <f t="array" ref="I11">IF($B11="","",IFERROR(IF(INDEX('Data Tab - NH Infill'!R$37:R$1000,MATCH($B11,INT('Data Tab - NH Infill'!$C$37:$C$1000),0))="",NA(),INDEX('Data Tab - NH Infill'!R$37:R$1000,MATCH($B11,INT('Data Tab - NH Infill'!$C$37:$C$1000),0))),MAX(IF('SCADA Data'!$B$37:$B$402=$B11,'SCADA Data'!I$37:I$402,""),IF('SCADA Data - Historic'!$B$37:$B$402=$B11,'SCADA Data - Historic'!I$37:I$402,""))))</f>
        <v>1911.5</v>
      </c>
      <c r="J11" s="101" t="str">
        <f t="array" ref="J11">IFERROR(INDEX('Data Tab - NH Infill'!$S$37:$S$1000,MATCH($B11,INT('Data Tab - NH Infill'!$C$37:$C$1000)*('Data Tab - NH Infill'!$S$37:$S$1000&lt;&gt;""),0)),"")</f>
        <v/>
      </c>
      <c r="K11" s="266" cm="1">
        <f t="array" ref="K11">IF($B11="","",IFERROR(IF(INDEX('Data Tab - SH Infill'!R$37:R$402,MATCH($B11,INT('Data Tab - SH Infill'!$C$37:$C$402),0))="",NA(),INDEX('Data Tab - SH Infill'!R$37:R$402,MATCH($B11,INT('Data Tab - SH Infill'!$C$37:$C$402),0))),MAX(IF('SCADA Data'!$B$37:$B$8980=$B11,'SCADA Data'!H$37:H$8980,""),IF('SCADA Data - Historic'!$B$37:$B$8980=$B11,'SCADA Data - Historic'!H$37:H$8980,""))))</f>
        <v>400.17001342773438</v>
      </c>
      <c r="L11" s="249" t="str">
        <f t="array" ref="L11">IFERROR(INDEX('Data Tab - SH Infill'!$S$37:$S$402,MATCH($B11,INT('Data Tab - SH Infill'!$C$37:$C$402)*('Data Tab - SH Infill'!$S$37:$S$402&lt;&gt;""),0)),"")</f>
        <v/>
      </c>
    </row>
    <row r="12" spans="2:12" s="264" customFormat="1" x14ac:dyDescent="0.2">
      <c r="B12" s="265">
        <f t="shared" ref="B12:B75" ca="1" si="0">IFERROR(IF(B11+1&lt;TODAY(),B11+1,""),"")</f>
        <v>44928</v>
      </c>
      <c r="C12" s="268" cm="1">
        <f t="array" aca="1" ref="C12" ca="1">IF($B12="","",IFERROR(IF(INDEX('Data Tab - BV Infill'!R$37:R$1000,MATCH($B12,INT('Data Tab - BV Infill'!$C$37:$C$1000),0))="",NA(),INDEX('Data Tab - BV Infill'!R$37:R$1000,MATCH($B12,INT('Data Tab - BV Infill'!$C$37:$C$1000),0))),MAX(IF('SCADA Data'!$B$37:$B$402=$B12,'SCADA Data'!D$37:D$402,""),IF('SCADA Data - Historic'!$B$37:$B$402=$B12,'SCADA Data - Historic'!D$37:D$402,""))))</f>
        <v>188.75390625</v>
      </c>
      <c r="D12" s="269" cm="1">
        <f t="array" aca="1" ref="D12" ca="1">IF($B12="","",IFERROR(IF(INDEX('Data Tab - BV Infill'!T$37:T$1000,MATCH($B12,INT('Data Tab - BV Infill'!$C$37:$C$1000),0))="",NA(),INDEX('Data Tab - BV Infill'!T$37:T$1000,MATCH($B12,INT('Data Tab - BV Infill'!$C$37:$C$1000),0))),MAX(IF('SCADA Data'!$B$37:$B$402=$B12,'SCADA Data'!E$37:E$402,""),IF('SCADA Data - Historic'!$B$37:$B$402=$B12,'SCADA Data - Historic'!E$37:E$402,""))))</f>
        <v>236.158203125</v>
      </c>
      <c r="E12" s="269" cm="1">
        <f t="array" aca="1" ref="E12" ca="1">IF($B12="","",IFERROR(IF(INDEX('Data Tab - BV Infill'!U$37:U$1000,MATCH($B12,INT('Data Tab - BV Infill'!$C$37:$C$1000),0))="",NA(),INDEX('Data Tab - BV Infill'!U$37:U$1000,MATCH($B12,INT('Data Tab - BV Infill'!$C$37:$C$1000),0))),MAX(IF('SCADA Data'!$B$37:$B$402=$B12,'SCADA Data'!F$37:F$402,""),IF('SCADA Data - Historic'!$B$37:$B$402=$B12,'SCADA Data - Historic'!F$37:F$402,""))))</f>
        <v>0</v>
      </c>
      <c r="F12" s="114" t="str">
        <f t="array" aca="1" ref="F12" ca="1">IFERROR(INDEX('Data Tab - BV Infill'!$S$37:$S$402,MATCH($B12,INT('Data Tab - BV Infill'!$C$37:$C$402)*('Data Tab - BV Infill'!$S$37:$S$402&lt;&gt;""),0)),"")</f>
        <v/>
      </c>
      <c r="G12" s="270" cm="1">
        <f t="array" aca="1" ref="G12" ca="1">IF($B12="","",IFERROR(IF(INDEX('Data Tab - MK Infill'!R$37:R$402,MATCH($B12,INT('Data Tab - MK Infill'!$C$37:$C$402),0))="",NA(),INDEX('Data Tab - MK Infill'!R$37:R$402,MATCH($B12,INT('Data Tab - MK Infill'!$C$37:$C$402),0))),MAX(IF('SCADA Data'!$B$37:$B$402=$B12,'SCADA Data'!G$37:G$402,""),IF('SCADA Data - Historic'!$B$37:$B$402=$B12,'SCADA Data - Historic'!G$37:G$402,""))))</f>
        <v>209</v>
      </c>
      <c r="H12" s="114" t="str">
        <f t="array" aca="1" ref="H12" ca="1">IFERROR(INDEX('Data Tab - MK Infill'!$S$37:$S$402,MATCH($B12,INT('Data Tab - MK Infill'!$C$37:$C$402)*('Data Tab - MK Infill'!$S$37:$S$402&lt;&gt;""),0)),"")</f>
        <v/>
      </c>
      <c r="I12" s="271" cm="1">
        <f t="array" aca="1" ref="I12" ca="1">IF($B12="","",IFERROR(IF(INDEX('Data Tab - NH Infill'!R$37:R$1000,MATCH($B12,INT('Data Tab - NH Infill'!$C$37:$C$1000),0))="",NA(),INDEX('Data Tab - NH Infill'!R$37:R$1000,MATCH($B12,INT('Data Tab - NH Infill'!$C$37:$C$1000),0))),MAX(IF('SCADA Data'!$B$37:$B$402=$B12,'SCADA Data'!I$37:I$402,""),IF('SCADA Data - Historic'!$B$37:$B$402=$B12,'SCADA Data - Historic'!I$37:I$402,""))))</f>
        <v>1797.5</v>
      </c>
      <c r="J12" s="114" t="str">
        <f t="array" aca="1" ref="J12" ca="1">IFERROR(INDEX('Data Tab - NH Infill'!$S$37:$S$1000,MATCH($B12,INT('Data Tab - NH Infill'!$C$37:$C$1000)*('Data Tab - NH Infill'!$S$37:$S$1000&lt;&gt;""),0)),"")</f>
        <v/>
      </c>
      <c r="K12" s="272">
        <f t="array" aca="1" ref="K12" ca="1">IF($B12="","",IFERROR(IF(INDEX('Data Tab - SH Infill'!R$37:R$402,MATCH($B12,INT('Data Tab - SH Infill'!$C$37:$C$402),0))="",NA(),INDEX('Data Tab - SH Infill'!R$37:R$402,MATCH($B12,INT('Data Tab - SH Infill'!$C$37:$C$402),0))),MAX(IF('SCADA Data'!$B$37:$B$8980=$B12,'SCADA Data'!H$37:H$8980,""),IF('SCADA Data - Historic'!$B$37:$B$8980=$B12,'SCADA Data - Historic'!H$37:H$8980,""))))</f>
        <v>380.70001220703125</v>
      </c>
      <c r="L12" s="250" t="str">
        <f t="array" aca="1" ref="L12" ca="1">IFERROR(INDEX('Data Tab - SH Infill'!$S$37:$S$402,MATCH($B12,INT('Data Tab - SH Infill'!$C$37:$C$402)*('Data Tab - SH Infill'!$S$37:$S$402&lt;&gt;""),0)),"")</f>
        <v/>
      </c>
    </row>
    <row r="13" spans="2:12" s="264" customFormat="1" x14ac:dyDescent="0.2">
      <c r="B13" s="265">
        <f t="shared" ca="1" si="0"/>
        <v>44929</v>
      </c>
      <c r="C13" s="266" cm="1">
        <f t="array" aca="1" ref="C13" ca="1">IF($B13="","",IFERROR(IF(INDEX('Data Tab - BV Infill'!R$37:R$1000,MATCH($B13,INT('Data Tab - BV Infill'!$C$37:$C$1000),0))="",NA(),INDEX('Data Tab - BV Infill'!R$37:R$1000,MATCH($B13,INT('Data Tab - BV Infill'!$C$37:$C$1000),0))),MAX(IF('SCADA Data'!$B$37:$B$402=$B13,'SCADA Data'!D$37:D$402,""),IF('SCADA Data - Historic'!$B$37:$B$402=$B13,'SCADA Data - Historic'!D$37:D$402,""))))</f>
        <v>180.64213943481445</v>
      </c>
      <c r="D13" s="267" cm="1">
        <f t="array" aca="1" ref="D13" ca="1">IF($B13="","",IFERROR(IF(INDEX('Data Tab - BV Infill'!T$37:T$1000,MATCH($B13,INT('Data Tab - BV Infill'!$C$37:$C$1000),0))="",NA(),INDEX('Data Tab - BV Infill'!T$37:T$1000,MATCH($B13,INT('Data Tab - BV Infill'!$C$37:$C$1000),0))),MAX(IF('SCADA Data'!$B$37:$B$402=$B13,'SCADA Data'!E$37:E$402,""),IF('SCADA Data - Historic'!$B$37:$B$402=$B13,'SCADA Data - Historic'!E$37:E$402,""))))</f>
        <v>129.4921875</v>
      </c>
      <c r="E13" s="267" cm="1">
        <f t="array" aca="1" ref="E13" ca="1">IF($B13="","",IFERROR(IF(INDEX('Data Tab - BV Infill'!U$37:U$1000,MATCH($B13,INT('Data Tab - BV Infill'!$C$37:$C$1000),0))="",NA(),INDEX('Data Tab - BV Infill'!U$37:U$1000,MATCH($B13,INT('Data Tab - BV Infill'!$C$37:$C$1000),0))),MAX(IF('SCADA Data'!$B$37:$B$402=$B13,'SCADA Data'!F$37:F$402,""),IF('SCADA Data - Historic'!$B$37:$B$402=$B13,'SCADA Data - Historic'!F$37:F$402,""))))</f>
        <v>0</v>
      </c>
      <c r="F13" s="101" t="str">
        <f t="array" aca="1" ref="F13" ca="1">IFERROR(INDEX('Data Tab - BV Infill'!$S$37:$S$402,MATCH($B13,INT('Data Tab - BV Infill'!$C$37:$C$402)*('Data Tab - BV Infill'!$S$37:$S$402&lt;&gt;""),0)),"")</f>
        <v/>
      </c>
      <c r="G13" s="266" cm="1">
        <f t="array" aca="1" ref="G13" ca="1">IF($B13="","",IFERROR(IF(INDEX('Data Tab - MK Infill'!R$37:R$402,MATCH($B13,INT('Data Tab - MK Infill'!$C$37:$C$402),0))="",NA(),INDEX('Data Tab - MK Infill'!R$37:R$402,MATCH($B13,INT('Data Tab - MK Infill'!$C$37:$C$402),0))),MAX(IF('SCADA Data'!$B$37:$B$402=$B13,'SCADA Data'!G$37:G$402,""),IF('SCADA Data - Historic'!$B$37:$B$402=$B13,'SCADA Data - Historic'!G$37:G$402,""))))</f>
        <v>2007</v>
      </c>
      <c r="H13" s="101" t="str">
        <f t="array" aca="1" ref="H13" ca="1">IFERROR(INDEX('Data Tab - MK Infill'!$S$37:$S$402,MATCH($B13,INT('Data Tab - MK Infill'!$C$37:$C$402)*('Data Tab - MK Infill'!$S$37:$S$402&lt;&gt;""),0)),"")</f>
        <v/>
      </c>
      <c r="I13" s="266" cm="1">
        <f t="array" aca="1" ref="I13" ca="1">IF($B13="","",IFERROR(IF(INDEX('Data Tab - NH Infill'!R$37:R$1000,MATCH($B13,INT('Data Tab - NH Infill'!$C$37:$C$1000),0))="",NA(),INDEX('Data Tab - NH Infill'!R$37:R$1000,MATCH($B13,INT('Data Tab - NH Infill'!$C$37:$C$1000),0))),MAX(IF('SCADA Data'!$B$37:$B$402=$B13,'SCADA Data'!I$37:I$402,""),IF('SCADA Data - Historic'!$B$37:$B$402=$B13,'SCADA Data - Historic'!I$37:I$402,""))))</f>
        <v>1732</v>
      </c>
      <c r="J13" s="101" t="str">
        <f t="array" aca="1" ref="J13" ca="1">IFERROR(INDEX('Data Tab - NH Infill'!$S$37:$S$1000,MATCH($B13,INT('Data Tab - NH Infill'!$C$37:$C$1000)*('Data Tab - NH Infill'!$S$37:$S$1000&lt;&gt;""),0)),"")</f>
        <v/>
      </c>
      <c r="K13" s="266">
        <f t="array" aca="1" ref="K13" ca="1">IF($B13="","",IFERROR(IF(INDEX('Data Tab - SH Infill'!R$37:R$402,MATCH($B13,INT('Data Tab - SH Infill'!$C$37:$C$402),0))="",NA(),INDEX('Data Tab - SH Infill'!R$37:R$402,MATCH($B13,INT('Data Tab - SH Infill'!$C$37:$C$402),0))),MAX(IF('SCADA Data'!$B$37:$B$8980=$B13,'SCADA Data'!H$37:H$8980,""),IF('SCADA Data - Historic'!$B$37:$B$8980=$B13,'SCADA Data - Historic'!H$37:H$8980,""))))</f>
        <v>334.22000122070313</v>
      </c>
      <c r="L13" s="249" t="str">
        <f t="array" aca="1" ref="L13" ca="1">IFERROR(INDEX('Data Tab - SH Infill'!$S$37:$S$402,MATCH($B13,INT('Data Tab - SH Infill'!$C$37:$C$402)*('Data Tab - SH Infill'!$S$37:$S$402&lt;&gt;""),0)),"")</f>
        <v/>
      </c>
    </row>
    <row r="14" spans="2:12" s="264" customFormat="1" x14ac:dyDescent="0.2">
      <c r="B14" s="265">
        <f t="shared" ca="1" si="0"/>
        <v>44930</v>
      </c>
      <c r="C14" s="268" cm="1">
        <f t="array" aca="1" ref="C14" ca="1">IF($B14="","",IFERROR(IF(INDEX('Data Tab - BV Infill'!R$37:R$1000,MATCH($B14,INT('Data Tab - BV Infill'!$C$37:$C$1000),0))="",NA(),INDEX('Data Tab - BV Infill'!R$37:R$1000,MATCH($B14,INT('Data Tab - BV Infill'!$C$37:$C$1000),0))),MAX(IF('SCADA Data'!$B$37:$B$402=$B14,'SCADA Data'!D$37:D$402,""),IF('SCADA Data - Historic'!$B$37:$B$402=$B14,'SCADA Data - Historic'!D$37:D$402,""))))</f>
        <v>168.10703659057617</v>
      </c>
      <c r="D14" s="269" cm="1">
        <f t="array" aca="1" ref="D14" ca="1">IF($B14="","",IFERROR(IF(INDEX('Data Tab - BV Infill'!T$37:T$1000,MATCH($B14,INT('Data Tab - BV Infill'!$C$37:$C$1000),0))="",NA(),INDEX('Data Tab - BV Infill'!T$37:T$1000,MATCH($B14,INT('Data Tab - BV Infill'!$C$37:$C$1000),0))),MAX(IF('SCADA Data'!$B$37:$B$402=$B14,'SCADA Data'!E$37:E$402,""),IF('SCADA Data - Historic'!$B$37:$B$402=$B14,'SCADA Data - Historic'!E$37:E$402,""))))</f>
        <v>202.2109375</v>
      </c>
      <c r="E14" s="269" cm="1">
        <f t="array" aca="1" ref="E14" ca="1">IF($B14="","",IFERROR(IF(INDEX('Data Tab - BV Infill'!U$37:U$1000,MATCH($B14,INT('Data Tab - BV Infill'!$C$37:$C$1000),0))="",NA(),INDEX('Data Tab - BV Infill'!U$37:U$1000,MATCH($B14,INT('Data Tab - BV Infill'!$C$37:$C$1000),0))),MAX(IF('SCADA Data'!$B$37:$B$402=$B14,'SCADA Data'!F$37:F$402,""),IF('SCADA Data - Historic'!$B$37:$B$402=$B14,'SCADA Data - Historic'!F$37:F$402,""))))</f>
        <v>0</v>
      </c>
      <c r="F14" s="114" t="str">
        <f t="array" aca="1" ref="F14" ca="1">IFERROR(INDEX('Data Tab - BV Infill'!$S$37:$S$402,MATCH($B14,INT('Data Tab - BV Infill'!$C$37:$C$402)*('Data Tab - BV Infill'!$S$37:$S$402&lt;&gt;""),0)),"")</f>
        <v/>
      </c>
      <c r="G14" s="270" cm="1">
        <f t="array" aca="1" ref="G14" ca="1">IF($B14="","",IFERROR(IF(INDEX('Data Tab - MK Infill'!R$37:R$402,MATCH($B14,INT('Data Tab - MK Infill'!$C$37:$C$402),0))="",NA(),INDEX('Data Tab - MK Infill'!R$37:R$402,MATCH($B14,INT('Data Tab - MK Infill'!$C$37:$C$402),0))),MAX(IF('SCADA Data'!$B$37:$B$402=$B14,'SCADA Data'!G$37:G$402,""),IF('SCADA Data - Historic'!$B$37:$B$402=$B14,'SCADA Data - Historic'!G$37:G$402,""))))</f>
        <v>212</v>
      </c>
      <c r="H14" s="114" t="str">
        <f t="array" aca="1" ref="H14" ca="1">IFERROR(INDEX('Data Tab - MK Infill'!$S$37:$S$402,MATCH($B14,INT('Data Tab - MK Infill'!$C$37:$C$402)*('Data Tab - MK Infill'!$S$37:$S$402&lt;&gt;""),0)),"")</f>
        <v/>
      </c>
      <c r="I14" s="273" cm="1">
        <f t="array" aca="1" ref="I14" ca="1">IF($B14="","",IFERROR(IF(INDEX('Data Tab - NH Infill'!R$37:R$1000,MATCH($B14,INT('Data Tab - NH Infill'!$C$37:$C$1000),0))="",NA(),INDEX('Data Tab - NH Infill'!R$37:R$1000,MATCH($B14,INT('Data Tab - NH Infill'!$C$37:$C$1000),0))),MAX(IF('SCADA Data'!$B$37:$B$402=$B14,'SCADA Data'!I$37:I$402,""),IF('SCADA Data - Historic'!$B$37:$B$402=$B14,'SCADA Data - Historic'!I$37:I$402,""))))</f>
        <v>1714.5</v>
      </c>
      <c r="J14" s="114" t="str">
        <f t="array" aca="1" ref="J14" ca="1">IFERROR(INDEX('Data Tab - NH Infill'!$S$37:$S$1000,MATCH($B14,INT('Data Tab - NH Infill'!$C$37:$C$1000)*('Data Tab - NH Infill'!$S$37:$S$1000&lt;&gt;""),0)),"")</f>
        <v/>
      </c>
      <c r="K14" s="272">
        <f t="array" aca="1" ref="K14" ca="1">IF($B14="","",IFERROR(IF(INDEX('Data Tab - SH Infill'!R$37:R$402,MATCH($B14,INT('Data Tab - SH Infill'!$C$37:$C$402),0))="",NA(),INDEX('Data Tab - SH Infill'!R$37:R$402,MATCH($B14,INT('Data Tab - SH Infill'!$C$37:$C$402),0))),MAX(IF('SCADA Data'!$B$37:$B$8980=$B14,'SCADA Data'!H$37:H$8980,""),IF('SCADA Data - Historic'!$B$37:$B$8980=$B14,'SCADA Data - Historic'!H$37:H$8980,""))))</f>
        <v>310.95001220703125</v>
      </c>
      <c r="L14" s="250" t="str">
        <f t="array" aca="1" ref="L14" ca="1">IFERROR(INDEX('Data Tab - SH Infill'!$S$37:$S$402,MATCH($B14,INT('Data Tab - SH Infill'!$C$37:$C$402)*('Data Tab - SH Infill'!$S$37:$S$402&lt;&gt;""),0)),"")</f>
        <v/>
      </c>
    </row>
    <row r="15" spans="2:12" s="264" customFormat="1" x14ac:dyDescent="0.2">
      <c r="B15" s="265">
        <f t="shared" ca="1" si="0"/>
        <v>44931</v>
      </c>
      <c r="C15" s="266" cm="1">
        <f t="array" aca="1" ref="C15" ca="1">IF($B15="","",IFERROR(IF(INDEX('Data Tab - BV Infill'!R$37:R$1000,MATCH($B15,INT('Data Tab - BV Infill'!$C$37:$C$1000),0))="",NA(),INDEX('Data Tab - BV Infill'!R$37:R$1000,MATCH($B15,INT('Data Tab - BV Infill'!$C$37:$C$1000),0))),MAX(IF('SCADA Data'!$B$37:$B$402=$B15,'SCADA Data'!D$37:D$402,""),IF('SCADA Data - Historic'!$B$37:$B$402=$B15,'SCADA Data - Historic'!D$37:D$402,""))))</f>
        <v>222.4658203125</v>
      </c>
      <c r="D15" s="267" cm="1">
        <f t="array" aca="1" ref="D15" ca="1">IF($B15="","",IFERROR(IF(INDEX('Data Tab - BV Infill'!T$37:T$1000,MATCH($B15,INT('Data Tab - BV Infill'!$C$37:$C$1000),0))="",NA(),INDEX('Data Tab - BV Infill'!T$37:T$1000,MATCH($B15,INT('Data Tab - BV Infill'!$C$37:$C$1000),0))),MAX(IF('SCADA Data'!$B$37:$B$402=$B15,'SCADA Data'!E$37:E$402,""),IF('SCADA Data - Historic'!$B$37:$B$402=$B15,'SCADA Data - Historic'!E$37:E$402,""))))</f>
        <v>203.353515625</v>
      </c>
      <c r="E15" s="267" cm="1">
        <f t="array" aca="1" ref="E15" ca="1">IF($B15="","",IFERROR(IF(INDEX('Data Tab - BV Infill'!U$37:U$1000,MATCH($B15,INT('Data Tab - BV Infill'!$C$37:$C$1000),0))="",NA(),INDEX('Data Tab - BV Infill'!U$37:U$1000,MATCH($B15,INT('Data Tab - BV Infill'!$C$37:$C$1000),0))),MAX(IF('SCADA Data'!$B$37:$B$402=$B15,'SCADA Data'!F$37:F$402,""),IF('SCADA Data - Historic'!$B$37:$B$402=$B15,'SCADA Data - Historic'!F$37:F$402,""))))</f>
        <v>0</v>
      </c>
      <c r="F15" s="101" t="str">
        <f t="array" aca="1" ref="F15" ca="1">IFERROR(INDEX('Data Tab - BV Infill'!$S$37:$S$402,MATCH($B15,INT('Data Tab - BV Infill'!$C$37:$C$402)*('Data Tab - BV Infill'!$S$37:$S$402&lt;&gt;""),0)),"")</f>
        <v/>
      </c>
      <c r="G15" s="266" cm="1">
        <f t="array" aca="1" ref="G15" ca="1">IF($B15="","",IFERROR(IF(INDEX('Data Tab - MK Infill'!R$37:R$402,MATCH($B15,INT('Data Tab - MK Infill'!$C$37:$C$402),0))="",NA(),INDEX('Data Tab - MK Infill'!R$37:R$402,MATCH($B15,INT('Data Tab - MK Infill'!$C$37:$C$402),0))),MAX(IF('SCADA Data'!$B$37:$B$402=$B15,'SCADA Data'!G$37:G$402,""),IF('SCADA Data - Historic'!$B$37:$B$402=$B15,'SCADA Data - Historic'!G$37:G$402,""))))</f>
        <v>1683</v>
      </c>
      <c r="H15" s="101" t="str">
        <f t="array" aca="1" ref="H15" ca="1">IFERROR(INDEX('Data Tab - MK Infill'!$S$37:$S$402,MATCH($B15,INT('Data Tab - MK Infill'!$C$37:$C$402)*('Data Tab - MK Infill'!$S$37:$S$402&lt;&gt;""),0)),"")</f>
        <v/>
      </c>
      <c r="I15" s="266" cm="1">
        <f t="array" aca="1" ref="I15" ca="1">IF($B15="","",IFERROR(IF(INDEX('Data Tab - NH Infill'!R$37:R$1000,MATCH($B15,INT('Data Tab - NH Infill'!$C$37:$C$1000),0))="",NA(),INDEX('Data Tab - NH Infill'!R$37:R$1000,MATCH($B15,INT('Data Tab - NH Infill'!$C$37:$C$1000),0))),MAX(IF('SCADA Data'!$B$37:$B$402=$B15,'SCADA Data'!I$37:I$402,""),IF('SCADA Data - Historic'!$B$37:$B$402=$B15,'SCADA Data - Historic'!I$37:I$402,""))))</f>
        <v>2024.5</v>
      </c>
      <c r="J15" s="101" t="str">
        <f t="array" aca="1" ref="J15" ca="1">IFERROR(INDEX('Data Tab - NH Infill'!$S$37:$S$1000,MATCH($B15,INT('Data Tab - NH Infill'!$C$37:$C$1000)*('Data Tab - NH Infill'!$S$37:$S$1000&lt;&gt;""),0)),"")</f>
        <v/>
      </c>
      <c r="K15" s="266">
        <f t="array" aca="1" ref="K15" ca="1">IF($B15="","",IFERROR(IF(INDEX('Data Tab - SH Infill'!R$37:R$402,MATCH($B15,INT('Data Tab - SH Infill'!$C$37:$C$402),0))="",NA(),INDEX('Data Tab - SH Infill'!R$37:R$402,MATCH($B15,INT('Data Tab - SH Infill'!$C$37:$C$402),0))),MAX(IF('SCADA Data'!$B$37:$B$8980=$B15,'SCADA Data'!H$37:H$8980,""),IF('SCADA Data - Historic'!$B$37:$B$8980=$B15,'SCADA Data - Historic'!H$37:H$8980,""))))</f>
        <v>315.30999755859375</v>
      </c>
      <c r="L15" s="249" t="str">
        <f t="array" aca="1" ref="L15" ca="1">IFERROR(INDEX('Data Tab - SH Infill'!$S$37:$S$402,MATCH($B15,INT('Data Tab - SH Infill'!$C$37:$C$402)*('Data Tab - SH Infill'!$S$37:$S$402&lt;&gt;""),0)),"")</f>
        <v/>
      </c>
    </row>
    <row r="16" spans="2:12" s="264" customFormat="1" x14ac:dyDescent="0.2">
      <c r="B16" s="265">
        <f t="shared" ca="1" si="0"/>
        <v>44932</v>
      </c>
      <c r="C16" s="268" cm="1">
        <f t="array" aca="1" ref="C16" ca="1">IF($B16="","",IFERROR(IF(INDEX('Data Tab - BV Infill'!R$37:R$1000,MATCH($B16,INT('Data Tab - BV Infill'!$C$37:$C$1000),0))="",NA(),INDEX('Data Tab - BV Infill'!R$37:R$1000,MATCH($B16,INT('Data Tab - BV Infill'!$C$37:$C$1000),0))),MAX(IF('SCADA Data'!$B$37:$B$402=$B16,'SCADA Data'!D$37:D$402,""),IF('SCADA Data - Historic'!$B$37:$B$402=$B16,'SCADA Data - Historic'!D$37:D$402,""))))</f>
        <v>204.65005493164063</v>
      </c>
      <c r="D16" s="269" cm="1">
        <f t="array" aca="1" ref="D16" ca="1">IF($B16="","",IFERROR(IF(INDEX('Data Tab - BV Infill'!T$37:T$1000,MATCH($B16,INT('Data Tab - BV Infill'!$C$37:$C$1000),0))="",NA(),INDEX('Data Tab - BV Infill'!T$37:T$1000,MATCH($B16,INT('Data Tab - BV Infill'!$C$37:$C$1000),0))),MAX(IF('SCADA Data'!$B$37:$B$402=$B16,'SCADA Data'!E$37:E$402,""),IF('SCADA Data - Historic'!$B$37:$B$402=$B16,'SCADA Data - Historic'!E$37:E$402,""))))</f>
        <v>151.68359375</v>
      </c>
      <c r="E16" s="269" cm="1">
        <f t="array" aca="1" ref="E16" ca="1">IF($B16="","",IFERROR(IF(INDEX('Data Tab - BV Infill'!U$37:U$1000,MATCH($B16,INT('Data Tab - BV Infill'!$C$37:$C$1000),0))="",NA(),INDEX('Data Tab - BV Infill'!U$37:U$1000,MATCH($B16,INT('Data Tab - BV Infill'!$C$37:$C$1000),0))),MAX(IF('SCADA Data'!$B$37:$B$402=$B16,'SCADA Data'!F$37:F$402,""),IF('SCADA Data - Historic'!$B$37:$B$402=$B16,'SCADA Data - Historic'!F$37:F$402,""))))</f>
        <v>0</v>
      </c>
      <c r="F16" s="114" t="str">
        <f t="array" aca="1" ref="F16" ca="1">IFERROR(INDEX('Data Tab - BV Infill'!$S$37:$S$402,MATCH($B16,INT('Data Tab - BV Infill'!$C$37:$C$402)*('Data Tab - BV Infill'!$S$37:$S$402&lt;&gt;""),0)),"")</f>
        <v/>
      </c>
      <c r="G16" s="270" cm="1">
        <f t="array" aca="1" ref="G16" ca="1">IF($B16="","",IFERROR(IF(INDEX('Data Tab - MK Infill'!R$37:R$402,MATCH($B16,INT('Data Tab - MK Infill'!$C$37:$C$402),0))="",NA(),INDEX('Data Tab - MK Infill'!R$37:R$402,MATCH($B16,INT('Data Tab - MK Infill'!$C$37:$C$402),0))),MAX(IF('SCADA Data'!$B$37:$B$402=$B16,'SCADA Data'!G$37:G$402,""),IF('SCADA Data - Historic'!$B$37:$B$402=$B16,'SCADA Data - Historic'!G$37:G$402,""))))</f>
        <v>735</v>
      </c>
      <c r="H16" s="114" t="str">
        <f t="array" aca="1" ref="H16" ca="1">IFERROR(INDEX('Data Tab - MK Infill'!$S$37:$S$402,MATCH($B16,INT('Data Tab - MK Infill'!$C$37:$C$402)*('Data Tab - MK Infill'!$S$37:$S$402&lt;&gt;""),0)),"")</f>
        <v/>
      </c>
      <c r="I16" s="273" cm="1">
        <f t="array" aca="1" ref="I16" ca="1">IF($B16="","",IFERROR(IF(INDEX('Data Tab - NH Infill'!R$37:R$1000,MATCH($B16,INT('Data Tab - NH Infill'!$C$37:$C$1000),0))="",NA(),INDEX('Data Tab - NH Infill'!R$37:R$1000,MATCH($B16,INT('Data Tab - NH Infill'!$C$37:$C$1000),0))),MAX(IF('SCADA Data'!$B$37:$B$402=$B16,'SCADA Data'!I$37:I$402,""),IF('SCADA Data - Historic'!$B$37:$B$402=$B16,'SCADA Data - Historic'!I$37:I$402,""))))</f>
        <v>1755</v>
      </c>
      <c r="J16" s="114" t="str">
        <f t="array" aca="1" ref="J16" ca="1">IFERROR(INDEX('Data Tab - NH Infill'!$S$37:$S$1000,MATCH($B16,INT('Data Tab - NH Infill'!$C$37:$C$1000)*('Data Tab - NH Infill'!$S$37:$S$1000&lt;&gt;""),0)),"")</f>
        <v/>
      </c>
      <c r="K16" s="272">
        <f t="array" aca="1" ref="K16" ca="1">IF($B16="","",IFERROR(IF(INDEX('Data Tab - SH Infill'!R$37:R$402,MATCH($B16,INT('Data Tab - SH Infill'!$C$37:$C$402),0))="",NA(),INDEX('Data Tab - SH Infill'!R$37:R$402,MATCH($B16,INT('Data Tab - SH Infill'!$C$37:$C$402),0))),MAX(IF('SCADA Data'!$B$37:$B$8980=$B16,'SCADA Data'!H$37:H$8980,""),IF('SCADA Data - Historic'!$B$37:$B$8980=$B16,'SCADA Data - Historic'!H$37:H$8980,""))))</f>
        <v>324.70999145507813</v>
      </c>
      <c r="L16" s="250" t="str">
        <f t="array" aca="1" ref="L16" ca="1">IFERROR(INDEX('Data Tab - SH Infill'!$S$37:$S$402,MATCH($B16,INT('Data Tab - SH Infill'!$C$37:$C$402)*('Data Tab - SH Infill'!$S$37:$S$402&lt;&gt;""),0)),"")</f>
        <v/>
      </c>
    </row>
    <row r="17" spans="2:12" s="264" customFormat="1" x14ac:dyDescent="0.2">
      <c r="B17" s="265">
        <f t="shared" ca="1" si="0"/>
        <v>44933</v>
      </c>
      <c r="C17" s="266" cm="1">
        <f t="array" aca="1" ref="C17" ca="1">IF($B17="","",IFERROR(IF(INDEX('Data Tab - BV Infill'!R$37:R$1000,MATCH($B17,INT('Data Tab - BV Infill'!$C$37:$C$1000),0))="",NA(),INDEX('Data Tab - BV Infill'!R$37:R$1000,MATCH($B17,INT('Data Tab - BV Infill'!$C$37:$C$1000),0))),MAX(IF('SCADA Data'!$B$37:$B$402=$B17,'SCADA Data'!D$37:D$402,""),IF('SCADA Data - Historic'!$B$37:$B$402=$B17,'SCADA Data - Historic'!D$37:D$402,""))))</f>
        <v>197.15185546875</v>
      </c>
      <c r="D17" s="267" cm="1">
        <f t="array" aca="1" ref="D17" ca="1">IF($B17="","",IFERROR(IF(INDEX('Data Tab - BV Infill'!T$37:T$1000,MATCH($B17,INT('Data Tab - BV Infill'!$C$37:$C$1000),0))="",NA(),INDEX('Data Tab - BV Infill'!T$37:T$1000,MATCH($B17,INT('Data Tab - BV Infill'!$C$37:$C$1000),0))),MAX(IF('SCADA Data'!$B$37:$B$402=$B17,'SCADA Data'!E$37:E$402,""),IF('SCADA Data - Historic'!$B$37:$B$402=$B17,'SCADA Data - Historic'!E$37:E$402,""))))</f>
        <v>255.4296875</v>
      </c>
      <c r="E17" s="267" cm="1">
        <f t="array" aca="1" ref="E17" ca="1">IF($B17="","",IFERROR(IF(INDEX('Data Tab - BV Infill'!U$37:U$1000,MATCH($B17,INT('Data Tab - BV Infill'!$C$37:$C$1000),0))="",NA(),INDEX('Data Tab - BV Infill'!U$37:U$1000,MATCH($B17,INT('Data Tab - BV Infill'!$C$37:$C$1000),0))),MAX(IF('SCADA Data'!$B$37:$B$402=$B17,'SCADA Data'!F$37:F$402,""),IF('SCADA Data - Historic'!$B$37:$B$402=$B17,'SCADA Data - Historic'!F$37:F$402,""))))</f>
        <v>0</v>
      </c>
      <c r="F17" s="101" t="str">
        <f t="array" aca="1" ref="F17" ca="1">IFERROR(INDEX('Data Tab - BV Infill'!$S$37:$S$402,MATCH($B17,INT('Data Tab - BV Infill'!$C$37:$C$402)*('Data Tab - BV Infill'!$S$37:$S$402&lt;&gt;""),0)),"")</f>
        <v/>
      </c>
      <c r="G17" s="266" cm="1">
        <f t="array" aca="1" ref="G17" ca="1">IF($B17="","",IFERROR(IF(INDEX('Data Tab - MK Infill'!R$37:R$402,MATCH($B17,INT('Data Tab - MK Infill'!$C$37:$C$402),0))="",NA(),INDEX('Data Tab - MK Infill'!R$37:R$402,MATCH($B17,INT('Data Tab - MK Infill'!$C$37:$C$402),0))),MAX(IF('SCADA Data'!$B$37:$B$402=$B17,'SCADA Data'!G$37:G$402,""),IF('SCADA Data - Historic'!$B$37:$B$402=$B17,'SCADA Data - Historic'!G$37:G$402,""))))</f>
        <v>805</v>
      </c>
      <c r="H17" s="101" t="str">
        <f t="array" aca="1" ref="H17" ca="1">IFERROR(INDEX('Data Tab - MK Infill'!$S$37:$S$402,MATCH($B17,INT('Data Tab - MK Infill'!$C$37:$C$402)*('Data Tab - MK Infill'!$S$37:$S$402&lt;&gt;""),0)),"")</f>
        <v/>
      </c>
      <c r="I17" s="266" cm="1">
        <f t="array" aca="1" ref="I17" ca="1">IF($B17="","",IFERROR(IF(INDEX('Data Tab - NH Infill'!R$37:R$1000,MATCH($B17,INT('Data Tab - NH Infill'!$C$37:$C$1000),0))="",NA(),INDEX('Data Tab - NH Infill'!R$37:R$1000,MATCH($B17,INT('Data Tab - NH Infill'!$C$37:$C$1000),0))),MAX(IF('SCADA Data'!$B$37:$B$402=$B17,'SCADA Data'!I$37:I$402,""),IF('SCADA Data - Historic'!$B$37:$B$402=$B17,'SCADA Data - Historic'!I$37:I$402,""))))</f>
        <v>1784</v>
      </c>
      <c r="J17" s="101" t="str">
        <f t="array" aca="1" ref="J17" ca="1">IFERROR(INDEX('Data Tab - NH Infill'!$S$37:$S$1000,MATCH($B17,INT('Data Tab - NH Infill'!$C$37:$C$1000)*('Data Tab - NH Infill'!$S$37:$S$1000&lt;&gt;""),0)),"")</f>
        <v/>
      </c>
      <c r="K17" s="266">
        <f t="array" aca="1" ref="K17" ca="1">IF($B17="","",IFERROR(IF(INDEX('Data Tab - SH Infill'!R$37:R$402,MATCH($B17,INT('Data Tab - SH Infill'!$C$37:$C$402),0))="",NA(),INDEX('Data Tab - SH Infill'!R$37:R$402,MATCH($B17,INT('Data Tab - SH Infill'!$C$37:$C$402),0))),MAX(IF('SCADA Data'!$B$37:$B$8980=$B17,'SCADA Data'!H$37:H$8980,""),IF('SCADA Data - Historic'!$B$37:$B$8980=$B17,'SCADA Data - Historic'!H$37:H$8980,""))))</f>
        <v>328.97000122070313</v>
      </c>
      <c r="L17" s="249" t="str">
        <f t="array" aca="1" ref="L17" ca="1">IFERROR(INDEX('Data Tab - SH Infill'!$S$37:$S$402,MATCH($B17,INT('Data Tab - SH Infill'!$C$37:$C$402)*('Data Tab - SH Infill'!$S$37:$S$402&lt;&gt;""),0)),"")</f>
        <v/>
      </c>
    </row>
    <row r="18" spans="2:12" s="264" customFormat="1" x14ac:dyDescent="0.2">
      <c r="B18" s="265">
        <f t="shared" ca="1" si="0"/>
        <v>44934</v>
      </c>
      <c r="C18" s="268" cm="1">
        <f t="array" aca="1" ref="C18" ca="1">IF($B18="","",IFERROR(IF(INDEX('Data Tab - BV Infill'!R$37:R$1000,MATCH($B18,INT('Data Tab - BV Infill'!$C$37:$C$1000),0))="",NA(),INDEX('Data Tab - BV Infill'!R$37:R$1000,MATCH($B18,INT('Data Tab - BV Infill'!$C$37:$C$1000),0))),MAX(IF('SCADA Data'!$B$37:$B$402=$B18,'SCADA Data'!D$37:D$402,""),IF('SCADA Data - Historic'!$B$37:$B$402=$B18,'SCADA Data - Historic'!D$37:D$402,""))))</f>
        <v>181.70562744140625</v>
      </c>
      <c r="D18" s="269" cm="1">
        <f t="array" aca="1" ref="D18" ca="1">IF($B18="","",IFERROR(IF(INDEX('Data Tab - BV Infill'!T$37:T$1000,MATCH($B18,INT('Data Tab - BV Infill'!$C$37:$C$1000),0))="",NA(),INDEX('Data Tab - BV Infill'!T$37:T$1000,MATCH($B18,INT('Data Tab - BV Infill'!$C$37:$C$1000),0))),MAX(IF('SCADA Data'!$B$37:$B$402=$B18,'SCADA Data'!E$37:E$402,""),IF('SCADA Data - Historic'!$B$37:$B$402=$B18,'SCADA Data - Historic'!E$37:E$402,""))))</f>
        <v>199.595703125</v>
      </c>
      <c r="E18" s="269" cm="1">
        <f t="array" aca="1" ref="E18" ca="1">IF($B18="","",IFERROR(IF(INDEX('Data Tab - BV Infill'!U$37:U$1000,MATCH($B18,INT('Data Tab - BV Infill'!$C$37:$C$1000),0))="",NA(),INDEX('Data Tab - BV Infill'!U$37:U$1000,MATCH($B18,INT('Data Tab - BV Infill'!$C$37:$C$1000),0))),MAX(IF('SCADA Data'!$B$37:$B$402=$B18,'SCADA Data'!F$37:F$402,""),IF('SCADA Data - Historic'!$B$37:$B$402=$B18,'SCADA Data - Historic'!F$37:F$402,""))))</f>
        <v>0</v>
      </c>
      <c r="F18" s="114" t="str">
        <f t="array" aca="1" ref="F18" ca="1">IFERROR(INDEX('Data Tab - BV Infill'!$S$37:$S$402,MATCH($B18,INT('Data Tab - BV Infill'!$C$37:$C$402)*('Data Tab - BV Infill'!$S$37:$S$402&lt;&gt;""),0)),"")</f>
        <v/>
      </c>
      <c r="G18" s="270" cm="1">
        <f t="array" aca="1" ref="G18" ca="1">IF($B18="","",IFERROR(IF(INDEX('Data Tab - MK Infill'!R$37:R$402,MATCH($B18,INT('Data Tab - MK Infill'!$C$37:$C$402),0))="",NA(),INDEX('Data Tab - MK Infill'!R$37:R$402,MATCH($B18,INT('Data Tab - MK Infill'!$C$37:$C$402),0))),MAX(IF('SCADA Data'!$B$37:$B$402=$B18,'SCADA Data'!G$37:G$402,""),IF('SCADA Data - Historic'!$B$37:$B$402=$B18,'SCADA Data - Historic'!G$37:G$402,""))))</f>
        <v>0</v>
      </c>
      <c r="H18" s="114" t="str">
        <f t="array" aca="1" ref="H18" ca="1">IFERROR(INDEX('Data Tab - MK Infill'!$S$37:$S$402,MATCH($B18,INT('Data Tab - MK Infill'!$C$37:$C$402)*('Data Tab - MK Infill'!$S$37:$S$402&lt;&gt;""),0)),"")</f>
        <v/>
      </c>
      <c r="I18" s="273" cm="1">
        <f t="array" aca="1" ref="I18" ca="1">IF($B18="","",IFERROR(IF(INDEX('Data Tab - NH Infill'!R$37:R$1000,MATCH($B18,INT('Data Tab - NH Infill'!$C$37:$C$1000),0))="",NA(),INDEX('Data Tab - NH Infill'!R$37:R$1000,MATCH($B18,INT('Data Tab - NH Infill'!$C$37:$C$1000),0))),MAX(IF('SCADA Data'!$B$37:$B$402=$B18,'SCADA Data'!I$37:I$402,""),IF('SCADA Data - Historic'!$B$37:$B$402=$B18,'SCADA Data - Historic'!I$37:I$402,""))))</f>
        <v>1764</v>
      </c>
      <c r="J18" s="114" t="str">
        <f t="array" aca="1" ref="J18" ca="1">IFERROR(INDEX('Data Tab - NH Infill'!$S$37:$S$1000,MATCH($B18,INT('Data Tab - NH Infill'!$C$37:$C$1000)*('Data Tab - NH Infill'!$S$37:$S$1000&lt;&gt;""),0)),"")</f>
        <v/>
      </c>
      <c r="K18" s="272">
        <f t="array" aca="1" ref="K18" ca="1">IF($B18="","",IFERROR(IF(INDEX('Data Tab - SH Infill'!R$37:R$402,MATCH($B18,INT('Data Tab - SH Infill'!$C$37:$C$402),0))="",NA(),INDEX('Data Tab - SH Infill'!R$37:R$402,MATCH($B18,INT('Data Tab - SH Infill'!$C$37:$C$402),0))),MAX(IF('SCADA Data'!$B$37:$B$8980=$B18,'SCADA Data'!H$37:H$8980,""),IF('SCADA Data - Historic'!$B$37:$B$8980=$B18,'SCADA Data - Historic'!H$37:H$8980,""))))</f>
        <v>311.85000610351563</v>
      </c>
      <c r="L18" s="250" t="str">
        <f t="array" aca="1" ref="L18" ca="1">IFERROR(INDEX('Data Tab - SH Infill'!$S$37:$S$402,MATCH($B18,INT('Data Tab - SH Infill'!$C$37:$C$402)*('Data Tab - SH Infill'!$S$37:$S$402&lt;&gt;""),0)),"")</f>
        <v/>
      </c>
    </row>
    <row r="19" spans="2:12" s="264" customFormat="1" x14ac:dyDescent="0.2">
      <c r="B19" s="265">
        <f t="shared" ca="1" si="0"/>
        <v>44935</v>
      </c>
      <c r="C19" s="266" cm="1">
        <f t="array" aca="1" ref="C19" ca="1">IF($B19="","",IFERROR(IF(INDEX('Data Tab - BV Infill'!R$37:R$1000,MATCH($B19,INT('Data Tab - BV Infill'!$C$37:$C$1000),0))="",NA(),INDEX('Data Tab - BV Infill'!R$37:R$1000,MATCH($B19,INT('Data Tab - BV Infill'!$C$37:$C$1000),0))),MAX(IF('SCADA Data'!$B$37:$B$402=$B19,'SCADA Data'!D$37:D$402,""),IF('SCADA Data - Historic'!$B$37:$B$402=$B19,'SCADA Data - Historic'!D$37:D$402,""))))</f>
        <v>180.5419921875</v>
      </c>
      <c r="D19" s="267" cm="1">
        <f t="array" aca="1" ref="D19" ca="1">IF($B19="","",IFERROR(IF(INDEX('Data Tab - BV Infill'!T$37:T$1000,MATCH($B19,INT('Data Tab - BV Infill'!$C$37:$C$1000),0))="",NA(),INDEX('Data Tab - BV Infill'!T$37:T$1000,MATCH($B19,INT('Data Tab - BV Infill'!$C$37:$C$1000),0))),MAX(IF('SCADA Data'!$B$37:$B$402=$B19,'SCADA Data'!E$37:E$402,""),IF('SCADA Data - Historic'!$B$37:$B$402=$B19,'SCADA Data - Historic'!E$37:E$402,""))))</f>
        <v>183.828125</v>
      </c>
      <c r="E19" s="267" cm="1">
        <f t="array" aca="1" ref="E19" ca="1">IF($B19="","",IFERROR(IF(INDEX('Data Tab - BV Infill'!U$37:U$1000,MATCH($B19,INT('Data Tab - BV Infill'!$C$37:$C$1000),0))="",NA(),INDEX('Data Tab - BV Infill'!U$37:U$1000,MATCH($B19,INT('Data Tab - BV Infill'!$C$37:$C$1000),0))),MAX(IF('SCADA Data'!$B$37:$B$402=$B19,'SCADA Data'!F$37:F$402,""),IF('SCADA Data - Historic'!$B$37:$B$402=$B19,'SCADA Data - Historic'!F$37:F$402,""))))</f>
        <v>0</v>
      </c>
      <c r="F19" s="101" t="str">
        <f t="array" aca="1" ref="F19" ca="1">IFERROR(INDEX('Data Tab - BV Infill'!$S$37:$S$402,MATCH($B19,INT('Data Tab - BV Infill'!$C$37:$C$402)*('Data Tab - BV Infill'!$S$37:$S$402&lt;&gt;""),0)),"")</f>
        <v/>
      </c>
      <c r="G19" s="266" cm="1">
        <f t="array" aca="1" ref="G19" ca="1">IF($B19="","",IFERROR(IF(INDEX('Data Tab - MK Infill'!R$37:R$402,MATCH($B19,INT('Data Tab - MK Infill'!$C$37:$C$402),0))="",NA(),INDEX('Data Tab - MK Infill'!R$37:R$402,MATCH($B19,INT('Data Tab - MK Infill'!$C$37:$C$402),0))),MAX(IF('SCADA Data'!$B$37:$B$402=$B19,'SCADA Data'!G$37:G$402,""),IF('SCADA Data - Historic'!$B$37:$B$402=$B19,'SCADA Data - Historic'!G$37:G$402,""))))</f>
        <v>2143</v>
      </c>
      <c r="H19" s="101" t="str">
        <f t="array" aca="1" ref="H19" ca="1">IFERROR(INDEX('Data Tab - MK Infill'!$S$37:$S$402,MATCH($B19,INT('Data Tab - MK Infill'!$C$37:$C$402)*('Data Tab - MK Infill'!$S$37:$S$402&lt;&gt;""),0)),"")</f>
        <v/>
      </c>
      <c r="I19" s="266" cm="1">
        <f t="array" aca="1" ref="I19" ca="1">IF($B19="","",IFERROR(IF(INDEX('Data Tab - NH Infill'!R$37:R$1000,MATCH($B19,INT('Data Tab - NH Infill'!$C$37:$C$1000),0))="",NA(),INDEX('Data Tab - NH Infill'!R$37:R$1000,MATCH($B19,INT('Data Tab - NH Infill'!$C$37:$C$1000),0))),MAX(IF('SCADA Data'!$B$37:$B$402=$B19,'SCADA Data'!I$37:I$402,""),IF('SCADA Data - Historic'!$B$37:$B$402=$B19,'SCADA Data - Historic'!I$37:I$402,""))))</f>
        <v>1671.5</v>
      </c>
      <c r="J19" s="101" t="str">
        <f t="array" aca="1" ref="J19" ca="1">IFERROR(INDEX('Data Tab - NH Infill'!$S$37:$S$1000,MATCH($B19,INT('Data Tab - NH Infill'!$C$37:$C$1000)*('Data Tab - NH Infill'!$S$37:$S$1000&lt;&gt;""),0)),"")</f>
        <v/>
      </c>
      <c r="K19" s="266">
        <f t="array" aca="1" ref="K19" ca="1">IF($B19="","",IFERROR(IF(INDEX('Data Tab - SH Infill'!R$37:R$402,MATCH($B19,INT('Data Tab - SH Infill'!$C$37:$C$402),0))="",NA(),INDEX('Data Tab - SH Infill'!R$37:R$402,MATCH($B19,INT('Data Tab - SH Infill'!$C$37:$C$402),0))),MAX(IF('SCADA Data'!$B$37:$B$8980=$B19,'SCADA Data'!H$37:H$8980,""),IF('SCADA Data - Historic'!$B$37:$B$8980=$B19,'SCADA Data - Historic'!H$37:H$8980,""))))</f>
        <v>295.16000366210938</v>
      </c>
      <c r="L19" s="249" t="str">
        <f t="array" aca="1" ref="L19" ca="1">IFERROR(INDEX('Data Tab - SH Infill'!$S$37:$S$402,MATCH($B19,INT('Data Tab - SH Infill'!$C$37:$C$402)*('Data Tab - SH Infill'!$S$37:$S$402&lt;&gt;""),0)),"")</f>
        <v/>
      </c>
    </row>
    <row r="20" spans="2:12" s="264" customFormat="1" x14ac:dyDescent="0.2">
      <c r="B20" s="265">
        <f t="shared" ca="1" si="0"/>
        <v>44936</v>
      </c>
      <c r="C20" s="268" cm="1">
        <f t="array" aca="1" ref="C20" ca="1">IF($B20="","",IFERROR(IF(INDEX('Data Tab - BV Infill'!R$37:R$1000,MATCH($B20,INT('Data Tab - BV Infill'!$C$37:$C$1000),0))="",NA(),INDEX('Data Tab - BV Infill'!R$37:R$1000,MATCH($B20,INT('Data Tab - BV Infill'!$C$37:$C$1000),0))),MAX(IF('SCADA Data'!$B$37:$B$402=$B20,'SCADA Data'!D$37:D$402,""),IF('SCADA Data - Historic'!$B$37:$B$402=$B20,'SCADA Data - Historic'!D$37:D$402,""))))</f>
        <v>171.1669921875</v>
      </c>
      <c r="D20" s="269" cm="1">
        <f t="array" aca="1" ref="D20" ca="1">IF($B20="","",IFERROR(IF(INDEX('Data Tab - BV Infill'!T$37:T$1000,MATCH($B20,INT('Data Tab - BV Infill'!$C$37:$C$1000),0))="",NA(),INDEX('Data Tab - BV Infill'!T$37:T$1000,MATCH($B20,INT('Data Tab - BV Infill'!$C$37:$C$1000),0))),MAX(IF('SCADA Data'!$B$37:$B$402=$B20,'SCADA Data'!E$37:E$402,""),IF('SCADA Data - Historic'!$B$37:$B$402=$B20,'SCADA Data - Historic'!E$37:E$402,""))))</f>
        <v>174.001953125</v>
      </c>
      <c r="E20" s="269" cm="1">
        <f t="array" aca="1" ref="E20" ca="1">IF($B20="","",IFERROR(IF(INDEX('Data Tab - BV Infill'!U$37:U$1000,MATCH($B20,INT('Data Tab - BV Infill'!$C$37:$C$1000),0))="",NA(),INDEX('Data Tab - BV Infill'!U$37:U$1000,MATCH($B20,INT('Data Tab - BV Infill'!$C$37:$C$1000),0))),MAX(IF('SCADA Data'!$B$37:$B$402=$B20,'SCADA Data'!F$37:F$402,""),IF('SCADA Data - Historic'!$B$37:$B$402=$B20,'SCADA Data - Historic'!F$37:F$402,""))))</f>
        <v>0</v>
      </c>
      <c r="F20" s="114" t="str">
        <f t="array" aca="1" ref="F20" ca="1">IFERROR(INDEX('Data Tab - BV Infill'!$S$37:$S$402,MATCH($B20,INT('Data Tab - BV Infill'!$C$37:$C$402)*('Data Tab - BV Infill'!$S$37:$S$402&lt;&gt;""),0)),"")</f>
        <v/>
      </c>
      <c r="G20" s="270" cm="1">
        <f t="array" aca="1" ref="G20" ca="1">IF($B20="","",IFERROR(IF(INDEX('Data Tab - MK Infill'!R$37:R$402,MATCH($B20,INT('Data Tab - MK Infill'!$C$37:$C$402),0))="",NA(),INDEX('Data Tab - MK Infill'!R$37:R$402,MATCH($B20,INT('Data Tab - MK Infill'!$C$37:$C$402),0))),MAX(IF('SCADA Data'!$B$37:$B$402=$B20,'SCADA Data'!G$37:G$402,""),IF('SCADA Data - Historic'!$B$37:$B$402=$B20,'SCADA Data - Historic'!G$37:G$402,""))))</f>
        <v>670</v>
      </c>
      <c r="H20" s="114" t="str">
        <f t="array" aca="1" ref="H20" ca="1">IFERROR(INDEX('Data Tab - MK Infill'!$S$37:$S$402,MATCH($B20,INT('Data Tab - MK Infill'!$C$37:$C$402)*('Data Tab - MK Infill'!$S$37:$S$402&lt;&gt;""),0)),"")</f>
        <v/>
      </c>
      <c r="I20" s="273" cm="1">
        <f t="array" aca="1" ref="I20" ca="1">IF($B20="","",IFERROR(IF(INDEX('Data Tab - NH Infill'!R$37:R$1000,MATCH($B20,INT('Data Tab - NH Infill'!$C$37:$C$1000),0))="",NA(),INDEX('Data Tab - NH Infill'!R$37:R$1000,MATCH($B20,INT('Data Tab - NH Infill'!$C$37:$C$1000),0))),MAX(IF('SCADA Data'!$B$37:$B$402=$B20,'SCADA Data'!I$37:I$402,""),IF('SCADA Data - Historic'!$B$37:$B$402=$B20,'SCADA Data - Historic'!I$37:I$402,""))))</f>
        <v>1606</v>
      </c>
      <c r="J20" s="114" t="str">
        <f t="array" aca="1" ref="J20" ca="1">IFERROR(INDEX('Data Tab - NH Infill'!$S$37:$S$1000,MATCH($B20,INT('Data Tab - NH Infill'!$C$37:$C$1000)*('Data Tab - NH Infill'!$S$37:$S$1000&lt;&gt;""),0)),"")</f>
        <v/>
      </c>
      <c r="K20" s="272">
        <f t="array" aca="1" ref="K20" ca="1">IF($B20="","",IFERROR(IF(INDEX('Data Tab - SH Infill'!R$37:R$402,MATCH($B20,INT('Data Tab - SH Infill'!$C$37:$C$402),0))="",NA(),INDEX('Data Tab - SH Infill'!R$37:R$402,MATCH($B20,INT('Data Tab - SH Infill'!$C$37:$C$402),0))),MAX(IF('SCADA Data'!$B$37:$B$8980=$B20,'SCADA Data'!H$37:H$8980,""),IF('SCADA Data - Historic'!$B$37:$B$8980=$B20,'SCADA Data - Historic'!H$37:H$8980,""))))</f>
        <v>279.07000732421875</v>
      </c>
      <c r="L20" s="250" t="str">
        <f t="array" aca="1" ref="L20" ca="1">IFERROR(INDEX('Data Tab - SH Infill'!$S$37:$S$402,MATCH($B20,INT('Data Tab - SH Infill'!$C$37:$C$402)*('Data Tab - SH Infill'!$S$37:$S$402&lt;&gt;""),0)),"")</f>
        <v/>
      </c>
    </row>
    <row r="21" spans="2:12" s="264" customFormat="1" x14ac:dyDescent="0.2">
      <c r="B21" s="265">
        <f t="shared" ca="1" si="0"/>
        <v>44937</v>
      </c>
      <c r="C21" s="266" cm="1">
        <f t="array" aca="1" ref="C21" ca="1">IF($B21="","",IFERROR(IF(INDEX('Data Tab - BV Infill'!R$37:R$1000,MATCH($B21,INT('Data Tab - BV Infill'!$C$37:$C$1000),0))="",NA(),INDEX('Data Tab - BV Infill'!R$37:R$1000,MATCH($B21,INT('Data Tab - BV Infill'!$C$37:$C$1000),0))),MAX(IF('SCADA Data'!$B$37:$B$402=$B21,'SCADA Data'!D$37:D$402,""),IF('SCADA Data - Historic'!$B$37:$B$402=$B21,'SCADA Data - Historic'!D$37:D$402,""))))</f>
        <v>161.207275390625</v>
      </c>
      <c r="D21" s="267" cm="1">
        <f t="array" aca="1" ref="D21" ca="1">IF($B21="","",IFERROR(IF(INDEX('Data Tab - BV Infill'!T$37:T$1000,MATCH($B21,INT('Data Tab - BV Infill'!$C$37:$C$1000),0))="",NA(),INDEX('Data Tab - BV Infill'!T$37:T$1000,MATCH($B21,INT('Data Tab - BV Infill'!$C$37:$C$1000),0))),MAX(IF('SCADA Data'!$B$37:$B$402=$B21,'SCADA Data'!E$37:E$402,""),IF('SCADA Data - Historic'!$B$37:$B$402=$B21,'SCADA Data - Historic'!E$37:E$402,""))))</f>
        <v>145.259765625</v>
      </c>
      <c r="E21" s="267" cm="1">
        <f t="array" aca="1" ref="E21" ca="1">IF($B21="","",IFERROR(IF(INDEX('Data Tab - BV Infill'!U$37:U$1000,MATCH($B21,INT('Data Tab - BV Infill'!$C$37:$C$1000),0))="",NA(),INDEX('Data Tab - BV Infill'!U$37:U$1000,MATCH($B21,INT('Data Tab - BV Infill'!$C$37:$C$1000),0))),MAX(IF('SCADA Data'!$B$37:$B$402=$B21,'SCADA Data'!F$37:F$402,""),IF('SCADA Data - Historic'!$B$37:$B$402=$B21,'SCADA Data - Historic'!F$37:F$402,""))))</f>
        <v>0</v>
      </c>
      <c r="F21" s="101" t="str">
        <f t="array" aca="1" ref="F21" ca="1">IFERROR(INDEX('Data Tab - BV Infill'!$S$37:$S$402,MATCH($B21,INT('Data Tab - BV Infill'!$C$37:$C$402)*('Data Tab - BV Infill'!$S$37:$S$402&lt;&gt;""),0)),"")</f>
        <v/>
      </c>
      <c r="G21" s="266" cm="1">
        <f t="array" aca="1" ref="G21" ca="1">IF($B21="","",IFERROR(IF(INDEX('Data Tab - MK Infill'!R$37:R$402,MATCH($B21,INT('Data Tab - MK Infill'!$C$37:$C$402),0))="",NA(),INDEX('Data Tab - MK Infill'!R$37:R$402,MATCH($B21,INT('Data Tab - MK Infill'!$C$37:$C$402),0))),MAX(IF('SCADA Data'!$B$37:$B$402=$B21,'SCADA Data'!G$37:G$402,""),IF('SCADA Data - Historic'!$B$37:$B$402=$B21,'SCADA Data - Historic'!G$37:G$402,""))))</f>
        <v>2259</v>
      </c>
      <c r="H21" s="101" t="str">
        <f t="array" aca="1" ref="H21" ca="1">IFERROR(INDEX('Data Tab - MK Infill'!$S$37:$S$402,MATCH($B21,INT('Data Tab - MK Infill'!$C$37:$C$402)*('Data Tab - MK Infill'!$S$37:$S$402&lt;&gt;""),0)),"")</f>
        <v/>
      </c>
      <c r="I21" s="266" cm="1">
        <f t="array" aca="1" ref="I21" ca="1">IF($B21="","",IFERROR(IF(INDEX('Data Tab - NH Infill'!R$37:R$1000,MATCH($B21,INT('Data Tab - NH Infill'!$C$37:$C$1000),0))="",NA(),INDEX('Data Tab - NH Infill'!R$37:R$1000,MATCH($B21,INT('Data Tab - NH Infill'!$C$37:$C$1000),0))),MAX(IF('SCADA Data'!$B$37:$B$402=$B21,'SCADA Data'!I$37:I$402,""),IF('SCADA Data - Historic'!$B$37:$B$402=$B21,'SCADA Data - Historic'!I$37:I$402,""))))</f>
        <v>1550</v>
      </c>
      <c r="J21" s="101" t="str">
        <f t="array" aca="1" ref="J21" ca="1">IFERROR(INDEX('Data Tab - NH Infill'!$S$37:$S$1000,MATCH($B21,INT('Data Tab - NH Infill'!$C$37:$C$1000)*('Data Tab - NH Infill'!$S$37:$S$1000&lt;&gt;""),0)),"")</f>
        <v/>
      </c>
      <c r="K21" s="266">
        <f t="array" aca="1" ref="K21" ca="1">IF($B21="","",IFERROR(IF(INDEX('Data Tab - SH Infill'!R$37:R$402,MATCH($B21,INT('Data Tab - SH Infill'!$C$37:$C$402),0))="",NA(),INDEX('Data Tab - SH Infill'!R$37:R$402,MATCH($B21,INT('Data Tab - SH Infill'!$C$37:$C$402),0))),MAX(IF('SCADA Data'!$B$37:$B$8980=$B21,'SCADA Data'!H$37:H$8980,""),IF('SCADA Data - Historic'!$B$37:$B$8980=$B21,'SCADA Data - Historic'!H$37:H$8980,""))))</f>
        <v>270.69000244140625</v>
      </c>
      <c r="L21" s="249" t="str">
        <f t="array" aca="1" ref="L21" ca="1">IFERROR(INDEX('Data Tab - SH Infill'!$S$37:$S$402,MATCH($B21,INT('Data Tab - SH Infill'!$C$37:$C$402)*('Data Tab - SH Infill'!$S$37:$S$402&lt;&gt;""),0)),"")</f>
        <v/>
      </c>
    </row>
    <row r="22" spans="2:12" s="264" customFormat="1" x14ac:dyDescent="0.2">
      <c r="B22" s="265">
        <f t="shared" ca="1" si="0"/>
        <v>44938</v>
      </c>
      <c r="C22" s="268" cm="1">
        <f t="array" aca="1" ref="C22" ca="1">IF($B22="","",IFERROR(IF(INDEX('Data Tab - BV Infill'!R$37:R$1000,MATCH($B22,INT('Data Tab - BV Infill'!$C$37:$C$1000),0))="",NA(),INDEX('Data Tab - BV Infill'!R$37:R$1000,MATCH($B22,INT('Data Tab - BV Infill'!$C$37:$C$1000),0))),MAX(IF('SCADA Data'!$B$37:$B$402=$B22,'SCADA Data'!D$37:D$402,""),IF('SCADA Data - Historic'!$B$37:$B$402=$B22,'SCADA Data - Historic'!D$37:D$402,""))))</f>
        <v>160.006103515625</v>
      </c>
      <c r="D22" s="269" cm="1">
        <f t="array" aca="1" ref="D22" ca="1">IF($B22="","",IFERROR(IF(INDEX('Data Tab - BV Infill'!T$37:T$1000,MATCH($B22,INT('Data Tab - BV Infill'!$C$37:$C$1000),0))="",NA(),INDEX('Data Tab - BV Infill'!T$37:T$1000,MATCH($B22,INT('Data Tab - BV Infill'!$C$37:$C$1000),0))),MAX(IF('SCADA Data'!$B$37:$B$402=$B22,'SCADA Data'!E$37:E$402,""),IF('SCADA Data - Historic'!$B$37:$B$402=$B22,'SCADA Data - Historic'!E$37:E$402,""))))</f>
        <v>185.1484375</v>
      </c>
      <c r="E22" s="269" cm="1">
        <f t="array" aca="1" ref="E22" ca="1">IF($B22="","",IFERROR(IF(INDEX('Data Tab - BV Infill'!U$37:U$1000,MATCH($B22,INT('Data Tab - BV Infill'!$C$37:$C$1000),0))="",NA(),INDEX('Data Tab - BV Infill'!U$37:U$1000,MATCH($B22,INT('Data Tab - BV Infill'!$C$37:$C$1000),0))),MAX(IF('SCADA Data'!$B$37:$B$402=$B22,'SCADA Data'!F$37:F$402,""),IF('SCADA Data - Historic'!$B$37:$B$402=$B22,'SCADA Data - Historic'!F$37:F$402,""))))</f>
        <v>0</v>
      </c>
      <c r="F22" s="114" t="str">
        <f t="array" aca="1" ref="F22" ca="1">IFERROR(INDEX('Data Tab - BV Infill'!$S$37:$S$402,MATCH($B22,INT('Data Tab - BV Infill'!$C$37:$C$402)*('Data Tab - BV Infill'!$S$37:$S$402&lt;&gt;""),0)),"")</f>
        <v/>
      </c>
      <c r="G22" s="270" cm="1">
        <f t="array" aca="1" ref="G22" ca="1">IF($B22="","",IFERROR(IF(INDEX('Data Tab - MK Infill'!R$37:R$402,MATCH($B22,INT('Data Tab - MK Infill'!$C$37:$C$402),0))="",NA(),INDEX('Data Tab - MK Infill'!R$37:R$402,MATCH($B22,INT('Data Tab - MK Infill'!$C$37:$C$402),0))),MAX(IF('SCADA Data'!$B$37:$B$402=$B22,'SCADA Data'!G$37:G$402,""),IF('SCADA Data - Historic'!$B$37:$B$402=$B22,'SCADA Data - Historic'!G$37:G$402,""))))</f>
        <v>630</v>
      </c>
      <c r="H22" s="114" t="str">
        <f t="array" aca="1" ref="H22" ca="1">IFERROR(INDEX('Data Tab - MK Infill'!$S$37:$S$402,MATCH($B22,INT('Data Tab - MK Infill'!$C$37:$C$402)*('Data Tab - MK Infill'!$S$37:$S$402&lt;&gt;""),0)),"")</f>
        <v/>
      </c>
      <c r="I22" s="273" cm="1">
        <f t="array" aca="1" ref="I22" ca="1">IF($B22="","",IFERROR(IF(INDEX('Data Tab - NH Infill'!R$37:R$1000,MATCH($B22,INT('Data Tab - NH Infill'!$C$37:$C$1000),0))="",NA(),INDEX('Data Tab - NH Infill'!R$37:R$1000,MATCH($B22,INT('Data Tab - NH Infill'!$C$37:$C$1000),0))),MAX(IF('SCADA Data'!$B$37:$B$402=$B22,'SCADA Data'!I$37:I$402,""),IF('SCADA Data - Historic'!$B$37:$B$402=$B22,'SCADA Data - Historic'!I$37:I$402,""))))</f>
        <v>1527</v>
      </c>
      <c r="J22" s="114" t="str">
        <f t="array" aca="1" ref="J22" ca="1">IFERROR(INDEX('Data Tab - NH Infill'!$S$37:$S$1000,MATCH($B22,INT('Data Tab - NH Infill'!$C$37:$C$1000)*('Data Tab - NH Infill'!$S$37:$S$1000&lt;&gt;""),0)),"")</f>
        <v/>
      </c>
      <c r="K22" s="272">
        <f t="array" aca="1" ref="K22" ca="1">IF($B22="","",IFERROR(IF(INDEX('Data Tab - SH Infill'!R$37:R$402,MATCH($B22,INT('Data Tab - SH Infill'!$C$37:$C$402),0))="",NA(),INDEX('Data Tab - SH Infill'!R$37:R$402,MATCH($B22,INT('Data Tab - SH Infill'!$C$37:$C$402),0))),MAX(IF('SCADA Data'!$B$37:$B$8980=$B22,'SCADA Data'!H$37:H$8980,""),IF('SCADA Data - Historic'!$B$37:$B$8980=$B22,'SCADA Data - Historic'!H$37:H$8980,""))))</f>
        <v>262.72000122070313</v>
      </c>
      <c r="L22" s="250" t="str">
        <f t="array" aca="1" ref="L22" ca="1">IFERROR(INDEX('Data Tab - SH Infill'!$S$37:$S$402,MATCH($B22,INT('Data Tab - SH Infill'!$C$37:$C$402)*('Data Tab - SH Infill'!$S$37:$S$402&lt;&gt;""),0)),"")</f>
        <v/>
      </c>
    </row>
    <row r="23" spans="2:12" s="264" customFormat="1" x14ac:dyDescent="0.2">
      <c r="B23" s="265">
        <f t="shared" ca="1" si="0"/>
        <v>44939</v>
      </c>
      <c r="C23" s="266" cm="1">
        <f t="array" aca="1" ref="C23" ca="1">IF($B23="","",IFERROR(IF(INDEX('Data Tab - BV Infill'!R$37:R$1000,MATCH($B23,INT('Data Tab - BV Infill'!$C$37:$C$1000),0))="",NA(),INDEX('Data Tab - BV Infill'!R$37:R$1000,MATCH($B23,INT('Data Tab - BV Infill'!$C$37:$C$1000),0))),MAX(IF('SCADA Data'!$B$37:$B$402=$B23,'SCADA Data'!D$37:D$402,""),IF('SCADA Data - Historic'!$B$37:$B$402=$B23,'SCADA Data - Historic'!D$37:D$402,""))))</f>
        <v>157.75390625</v>
      </c>
      <c r="D23" s="267" cm="1">
        <f t="array" aca="1" ref="D23" ca="1">IF($B23="","",IFERROR(IF(INDEX('Data Tab - BV Infill'!T$37:T$1000,MATCH($B23,INT('Data Tab - BV Infill'!$C$37:$C$1000),0))="",NA(),INDEX('Data Tab - BV Infill'!T$37:T$1000,MATCH($B23,INT('Data Tab - BV Infill'!$C$37:$C$1000),0))),MAX(IF('SCADA Data'!$B$37:$B$402=$B23,'SCADA Data'!E$37:E$402,""),IF('SCADA Data - Historic'!$B$37:$B$402=$B23,'SCADA Data - Historic'!E$37:E$402,""))))</f>
        <v>161.408203125</v>
      </c>
      <c r="E23" s="267" cm="1">
        <f t="array" aca="1" ref="E23" ca="1">IF($B23="","",IFERROR(IF(INDEX('Data Tab - BV Infill'!U$37:U$1000,MATCH($B23,INT('Data Tab - BV Infill'!$C$37:$C$1000),0))="",NA(),INDEX('Data Tab - BV Infill'!U$37:U$1000,MATCH($B23,INT('Data Tab - BV Infill'!$C$37:$C$1000),0))),MAX(IF('SCADA Data'!$B$37:$B$402=$B23,'SCADA Data'!F$37:F$402,""),IF('SCADA Data - Historic'!$B$37:$B$402=$B23,'SCADA Data - Historic'!F$37:F$402,""))))</f>
        <v>0</v>
      </c>
      <c r="F23" s="101" t="str">
        <f t="array" aca="1" ref="F23" ca="1">IFERROR(INDEX('Data Tab - BV Infill'!$S$37:$S$402,MATCH($B23,INT('Data Tab - BV Infill'!$C$37:$C$402)*('Data Tab - BV Infill'!$S$37:$S$402&lt;&gt;""),0)),"")</f>
        <v/>
      </c>
      <c r="G23" s="266" cm="1">
        <f t="array" aca="1" ref="G23" ca="1">IF($B23="","",IFERROR(IF(INDEX('Data Tab - MK Infill'!R$37:R$402,MATCH($B23,INT('Data Tab - MK Infill'!$C$37:$C$402),0))="",NA(),INDEX('Data Tab - MK Infill'!R$37:R$402,MATCH($B23,INT('Data Tab - MK Infill'!$C$37:$C$402),0))),MAX(IF('SCADA Data'!$B$37:$B$402=$B23,'SCADA Data'!G$37:G$402,""),IF('SCADA Data - Historic'!$B$37:$B$402=$B23,'SCADA Data - Historic'!G$37:G$402,""))))</f>
        <v>1809</v>
      </c>
      <c r="H23" s="101" t="str">
        <f t="array" aca="1" ref="H23" ca="1">IFERROR(INDEX('Data Tab - MK Infill'!$S$37:$S$402,MATCH($B23,INT('Data Tab - MK Infill'!$C$37:$C$402)*('Data Tab - MK Infill'!$S$37:$S$402&lt;&gt;""),0)),"")</f>
        <v/>
      </c>
      <c r="I23" s="266" cm="1">
        <f t="array" aca="1" ref="I23" ca="1">IF($B23="","",IFERROR(IF(INDEX('Data Tab - NH Infill'!R$37:R$1000,MATCH($B23,INT('Data Tab - NH Infill'!$C$37:$C$1000),0))="",NA(),INDEX('Data Tab - NH Infill'!R$37:R$1000,MATCH($B23,INT('Data Tab - NH Infill'!$C$37:$C$1000),0))),MAX(IF('SCADA Data'!$B$37:$B$402=$B23,'SCADA Data'!I$37:I$402,""),IF('SCADA Data - Historic'!$B$37:$B$402=$B23,'SCADA Data - Historic'!I$37:I$402,""))))</f>
        <v>1527</v>
      </c>
      <c r="J23" s="101" t="str">
        <f t="array" aca="1" ref="J23" ca="1">IFERROR(INDEX('Data Tab - NH Infill'!$S$37:$S$1000,MATCH($B23,INT('Data Tab - NH Infill'!$C$37:$C$1000)*('Data Tab - NH Infill'!$S$37:$S$1000&lt;&gt;""),0)),"")</f>
        <v/>
      </c>
      <c r="K23" s="266">
        <f t="array" aca="1" ref="K23" ca="1">IF($B23="","",IFERROR(IF(INDEX('Data Tab - SH Infill'!R$37:R$402,MATCH($B23,INT('Data Tab - SH Infill'!$C$37:$C$402),0))="",NA(),INDEX('Data Tab - SH Infill'!R$37:R$402,MATCH($B23,INT('Data Tab - SH Infill'!$C$37:$C$402),0))),MAX(IF('SCADA Data'!$B$37:$B$8980=$B23,'SCADA Data'!H$37:H$8980,""),IF('SCADA Data - Historic'!$B$37:$B$8980=$B23,'SCADA Data - Historic'!H$37:H$8980,""))))</f>
        <v>253.00999450683594</v>
      </c>
      <c r="L23" s="249" t="str">
        <f t="array" aca="1" ref="L23" ca="1">IFERROR(INDEX('Data Tab - SH Infill'!$S$37:$S$402,MATCH($B23,INT('Data Tab - SH Infill'!$C$37:$C$402)*('Data Tab - SH Infill'!$S$37:$S$402&lt;&gt;""),0)),"")</f>
        <v/>
      </c>
    </row>
    <row r="24" spans="2:12" s="264" customFormat="1" x14ac:dyDescent="0.2">
      <c r="B24" s="265">
        <f t="shared" ca="1" si="0"/>
        <v>44940</v>
      </c>
      <c r="C24" s="268" cm="1">
        <f t="array" aca="1" ref="C24" ca="1">IF($B24="","",IFERROR(IF(INDEX('Data Tab - BV Infill'!R$37:R$1000,MATCH($B24,INT('Data Tab - BV Infill'!$C$37:$C$1000),0))="",NA(),INDEX('Data Tab - BV Infill'!R$37:R$1000,MATCH($B24,INT('Data Tab - BV Infill'!$C$37:$C$1000),0))),MAX(IF('SCADA Data'!$B$37:$B$402=$B24,'SCADA Data'!D$37:D$402,""),IF('SCADA Data - Historic'!$B$37:$B$402=$B24,'SCADA Data - Historic'!D$37:D$402,""))))</f>
        <v>174.87060546875</v>
      </c>
      <c r="D24" s="269" cm="1">
        <f t="array" aca="1" ref="D24" ca="1">IF($B24="","",IFERROR(IF(INDEX('Data Tab - BV Infill'!T$37:T$1000,MATCH($B24,INT('Data Tab - BV Infill'!$C$37:$C$1000),0))="",NA(),INDEX('Data Tab - BV Infill'!T$37:T$1000,MATCH($B24,INT('Data Tab - BV Infill'!$C$37:$C$1000),0))),MAX(IF('SCADA Data'!$B$37:$B$402=$B24,'SCADA Data'!E$37:E$402,""),IF('SCADA Data - Historic'!$B$37:$B$402=$B24,'SCADA Data - Historic'!E$37:E$402,""))))</f>
        <v>130</v>
      </c>
      <c r="E24" s="269" cm="1">
        <f t="array" aca="1" ref="E24" ca="1">IF($B24="","",IFERROR(IF(INDEX('Data Tab - BV Infill'!U$37:U$1000,MATCH($B24,INT('Data Tab - BV Infill'!$C$37:$C$1000),0))="",NA(),INDEX('Data Tab - BV Infill'!U$37:U$1000,MATCH($B24,INT('Data Tab - BV Infill'!$C$37:$C$1000),0))),MAX(IF('SCADA Data'!$B$37:$B$402=$B24,'SCADA Data'!F$37:F$402,""),IF('SCADA Data - Historic'!$B$37:$B$402=$B24,'SCADA Data - Historic'!F$37:F$402,""))))</f>
        <v>0</v>
      </c>
      <c r="F24" s="114" t="str">
        <f t="array" aca="1" ref="F24" ca="1">IFERROR(INDEX('Data Tab - BV Infill'!$S$37:$S$402,MATCH($B24,INT('Data Tab - BV Infill'!$C$37:$C$402)*('Data Tab - BV Infill'!$S$37:$S$402&lt;&gt;""),0)),"")</f>
        <v/>
      </c>
      <c r="G24" s="270" cm="1">
        <f t="array" aca="1" ref="G24" ca="1">IF($B24="","",IFERROR(IF(INDEX('Data Tab - MK Infill'!R$37:R$402,MATCH($B24,INT('Data Tab - MK Infill'!$C$37:$C$402),0))="",NA(),INDEX('Data Tab - MK Infill'!R$37:R$402,MATCH($B24,INT('Data Tab - MK Infill'!$C$37:$C$402),0))),MAX(IF('SCADA Data'!$B$37:$B$402=$B24,'SCADA Data'!G$37:G$402,""),IF('SCADA Data - Historic'!$B$37:$B$402=$B24,'SCADA Data - Historic'!G$37:G$402,""))))</f>
        <v>0</v>
      </c>
      <c r="H24" s="114" t="str">
        <f t="array" aca="1" ref="H24" ca="1">IFERROR(INDEX('Data Tab - MK Infill'!$S$37:$S$402,MATCH($B24,INT('Data Tab - MK Infill'!$C$37:$C$402)*('Data Tab - MK Infill'!$S$37:$S$402&lt;&gt;""),0)),"")</f>
        <v/>
      </c>
      <c r="I24" s="273" cm="1">
        <f t="array" aca="1" ref="I24" ca="1">IF($B24="","",IFERROR(IF(INDEX('Data Tab - NH Infill'!R$37:R$1000,MATCH($B24,INT('Data Tab - NH Infill'!$C$37:$C$1000),0))="",NA(),INDEX('Data Tab - NH Infill'!R$37:R$1000,MATCH($B24,INT('Data Tab - NH Infill'!$C$37:$C$1000),0))),MAX(IF('SCADA Data'!$B$37:$B$402=$B24,'SCADA Data'!I$37:I$402,""),IF('SCADA Data - Historic'!$B$37:$B$402=$B24,'SCADA Data - Historic'!I$37:I$402,""))))</f>
        <v>1487</v>
      </c>
      <c r="J24" s="114" t="str">
        <f t="array" aca="1" ref="J24" ca="1">IFERROR(INDEX('Data Tab - NH Infill'!$S$37:$S$1000,MATCH($B24,INT('Data Tab - NH Infill'!$C$37:$C$1000)*('Data Tab - NH Infill'!$S$37:$S$1000&lt;&gt;""),0)),"")</f>
        <v/>
      </c>
      <c r="K24" s="272">
        <f t="array" aca="1" ref="K24" ca="1">IF($B24="","",IFERROR(IF(INDEX('Data Tab - SH Infill'!R$37:R$402,MATCH($B24,INT('Data Tab - SH Infill'!$C$37:$C$402),0))="",NA(),INDEX('Data Tab - SH Infill'!R$37:R$402,MATCH($B24,INT('Data Tab - SH Infill'!$C$37:$C$402),0))),MAX(IF('SCADA Data'!$B$37:$B$8980=$B24,'SCADA Data'!H$37:H$8980,""),IF('SCADA Data - Historic'!$B$37:$B$8980=$B24,'SCADA Data - Historic'!H$37:H$8980,""))))</f>
        <v>252.80999755859375</v>
      </c>
      <c r="L24" s="250" t="str">
        <f t="array" aca="1" ref="L24" ca="1">IFERROR(INDEX('Data Tab - SH Infill'!$S$37:$S$402,MATCH($B24,INT('Data Tab - SH Infill'!$C$37:$C$402)*('Data Tab - SH Infill'!$S$37:$S$402&lt;&gt;""),0)),"")</f>
        <v/>
      </c>
    </row>
    <row r="25" spans="2:12" s="264" customFormat="1" x14ac:dyDescent="0.2">
      <c r="B25" s="265">
        <f t="shared" ca="1" si="0"/>
        <v>44941</v>
      </c>
      <c r="C25" s="266" cm="1">
        <f t="array" aca="1" ref="C25" ca="1">IF($B25="","",IFERROR(IF(INDEX('Data Tab - BV Infill'!R$37:R$1000,MATCH($B25,INT('Data Tab - BV Infill'!$C$37:$C$1000),0))="",NA(),INDEX('Data Tab - BV Infill'!R$37:R$1000,MATCH($B25,INT('Data Tab - BV Infill'!$C$37:$C$1000),0))),MAX(IF('SCADA Data'!$B$37:$B$402=$B25,'SCADA Data'!D$37:D$402,""),IF('SCADA Data - Historic'!$B$37:$B$402=$B25,'SCADA Data - Historic'!D$37:D$402,""))))</f>
        <v>177.6231689453125</v>
      </c>
      <c r="D25" s="267" cm="1">
        <f t="array" aca="1" ref="D25" ca="1">IF($B25="","",IFERROR(IF(INDEX('Data Tab - BV Infill'!T$37:T$1000,MATCH($B25,INT('Data Tab - BV Infill'!$C$37:$C$1000),0))="",NA(),INDEX('Data Tab - BV Infill'!T$37:T$1000,MATCH($B25,INT('Data Tab - BV Infill'!$C$37:$C$1000),0))),MAX(IF('SCADA Data'!$B$37:$B$402=$B25,'SCADA Data'!E$37:E$402,""),IF('SCADA Data - Historic'!$B$37:$B$402=$B25,'SCADA Data - Historic'!E$37:E$402,""))))</f>
        <v>227.220703125</v>
      </c>
      <c r="E25" s="267" cm="1">
        <f t="array" aca="1" ref="E25" ca="1">IF($B25="","",IFERROR(IF(INDEX('Data Tab - BV Infill'!U$37:U$1000,MATCH($B25,INT('Data Tab - BV Infill'!$C$37:$C$1000),0))="",NA(),INDEX('Data Tab - BV Infill'!U$37:U$1000,MATCH($B25,INT('Data Tab - BV Infill'!$C$37:$C$1000),0))),MAX(IF('SCADA Data'!$B$37:$B$402=$B25,'SCADA Data'!F$37:F$402,""),IF('SCADA Data - Historic'!$B$37:$B$402=$B25,'SCADA Data - Historic'!F$37:F$402,""))))</f>
        <v>0</v>
      </c>
      <c r="F25" s="101" t="str">
        <f t="array" aca="1" ref="F25" ca="1">IFERROR(INDEX('Data Tab - BV Infill'!$S$37:$S$402,MATCH($B25,INT('Data Tab - BV Infill'!$C$37:$C$402)*('Data Tab - BV Infill'!$S$37:$S$402&lt;&gt;""),0)),"")</f>
        <v/>
      </c>
      <c r="G25" s="266" cm="1">
        <f t="array" aca="1" ref="G25" ca="1">IF($B25="","",IFERROR(IF(INDEX('Data Tab - MK Infill'!R$37:R$402,MATCH($B25,INT('Data Tab - MK Infill'!$C$37:$C$402),0))="",NA(),INDEX('Data Tab - MK Infill'!R$37:R$402,MATCH($B25,INT('Data Tab - MK Infill'!$C$37:$C$402),0))),MAX(IF('SCADA Data'!$B$37:$B$402=$B25,'SCADA Data'!G$37:G$402,""),IF('SCADA Data - Historic'!$B$37:$B$402=$B25,'SCADA Data - Historic'!G$37:G$402,""))))</f>
        <v>1869</v>
      </c>
      <c r="H25" s="101" t="str">
        <f t="array" aca="1" ref="H25" ca="1">IFERROR(INDEX('Data Tab - MK Infill'!$S$37:$S$402,MATCH($B25,INT('Data Tab - MK Infill'!$C$37:$C$402)*('Data Tab - MK Infill'!$S$37:$S$402&lt;&gt;""),0)),"")</f>
        <v/>
      </c>
      <c r="I25" s="266" cm="1">
        <f t="array" aca="1" ref="I25" ca="1">IF($B25="","",IFERROR(IF(INDEX('Data Tab - NH Infill'!R$37:R$1000,MATCH($B25,INT('Data Tab - NH Infill'!$C$37:$C$1000),0))="",NA(),INDEX('Data Tab - NH Infill'!R$37:R$1000,MATCH($B25,INT('Data Tab - NH Infill'!$C$37:$C$1000),0))),MAX(IF('SCADA Data'!$B$37:$B$402=$B25,'SCADA Data'!I$37:I$402,""),IF('SCADA Data - Historic'!$B$37:$B$402=$B25,'SCADA Data - Historic'!I$37:I$402,""))))</f>
        <v>1510</v>
      </c>
      <c r="J25" s="101" t="str">
        <f t="array" aca="1" ref="J25" ca="1">IFERROR(INDEX('Data Tab - NH Infill'!$S$37:$S$1000,MATCH($B25,INT('Data Tab - NH Infill'!$C$37:$C$1000)*('Data Tab - NH Infill'!$S$37:$S$1000&lt;&gt;""),0)),"")</f>
        <v/>
      </c>
      <c r="K25" s="266">
        <f t="array" aca="1" ref="K25" ca="1">IF($B25="","",IFERROR(IF(INDEX('Data Tab - SH Infill'!R$37:R$402,MATCH($B25,INT('Data Tab - SH Infill'!$C$37:$C$402),0))="",NA(),INDEX('Data Tab - SH Infill'!R$37:R$402,MATCH($B25,INT('Data Tab - SH Infill'!$C$37:$C$402),0))),MAX(IF('SCADA Data'!$B$37:$B$8980=$B25,'SCADA Data'!H$37:H$8980,""),IF('SCADA Data - Historic'!$B$37:$B$8980=$B25,'SCADA Data - Historic'!H$37:H$8980,""))))</f>
        <v>248.3800048828125</v>
      </c>
      <c r="L25" s="249" t="str">
        <f t="array" aca="1" ref="L25" ca="1">IFERROR(INDEX('Data Tab - SH Infill'!$S$37:$S$402,MATCH($B25,INT('Data Tab - SH Infill'!$C$37:$C$402)*('Data Tab - SH Infill'!$S$37:$S$402&lt;&gt;""),0)),"")</f>
        <v/>
      </c>
    </row>
    <row r="26" spans="2:12" s="264" customFormat="1" x14ac:dyDescent="0.2">
      <c r="B26" s="265">
        <f t="shared" ca="1" si="0"/>
        <v>44942</v>
      </c>
      <c r="C26" s="268" cm="1">
        <f t="array" aca="1" ref="C26" ca="1">IF($B26="","",IFERROR(IF(INDEX('Data Tab - BV Infill'!R$37:R$1000,MATCH($B26,INT('Data Tab - BV Infill'!$C$37:$C$1000),0))="",NA(),INDEX('Data Tab - BV Infill'!R$37:R$1000,MATCH($B26,INT('Data Tab - BV Infill'!$C$37:$C$1000),0))),MAX(IF('SCADA Data'!$B$37:$B$402=$B26,'SCADA Data'!D$37:D$402,""),IF('SCADA Data - Historic'!$B$37:$B$402=$B26,'SCADA Data - Historic'!D$37:D$402,""))))</f>
        <v>174.47021484375</v>
      </c>
      <c r="D26" s="269" cm="1">
        <f t="array" aca="1" ref="D26" ca="1">IF($B26="","",IFERROR(IF(INDEX('Data Tab - BV Infill'!T$37:T$1000,MATCH($B26,INT('Data Tab - BV Infill'!$C$37:$C$1000),0))="",NA(),INDEX('Data Tab - BV Infill'!T$37:T$1000,MATCH($B26,INT('Data Tab - BV Infill'!$C$37:$C$1000),0))),MAX(IF('SCADA Data'!$B$37:$B$402=$B26,'SCADA Data'!E$37:E$402,""),IF('SCADA Data - Historic'!$B$37:$B$402=$B26,'SCADA Data - Historic'!E$37:E$402,""))))</f>
        <v>175.24609375</v>
      </c>
      <c r="E26" s="269" cm="1">
        <f t="array" aca="1" ref="E26" ca="1">IF($B26="","",IFERROR(IF(INDEX('Data Tab - BV Infill'!U$37:U$1000,MATCH($B26,INT('Data Tab - BV Infill'!$C$37:$C$1000),0))="",NA(),INDEX('Data Tab - BV Infill'!U$37:U$1000,MATCH($B26,INT('Data Tab - BV Infill'!$C$37:$C$1000),0))),MAX(IF('SCADA Data'!$B$37:$B$402=$B26,'SCADA Data'!F$37:F$402,""),IF('SCADA Data - Historic'!$B$37:$B$402=$B26,'SCADA Data - Historic'!F$37:F$402,""))))</f>
        <v>0</v>
      </c>
      <c r="F26" s="114" t="str">
        <f t="array" aca="1" ref="F26" ca="1">IFERROR(INDEX('Data Tab - BV Infill'!$S$37:$S$402,MATCH($B26,INT('Data Tab - BV Infill'!$C$37:$C$402)*('Data Tab - BV Infill'!$S$37:$S$402&lt;&gt;""),0)),"")</f>
        <v/>
      </c>
      <c r="G26" s="270" cm="1">
        <f t="array" aca="1" ref="G26" ca="1">IF($B26="","",IFERROR(IF(INDEX('Data Tab - MK Infill'!R$37:R$402,MATCH($B26,INT('Data Tab - MK Infill'!$C$37:$C$402),0))="",NA(),INDEX('Data Tab - MK Infill'!R$37:R$402,MATCH($B26,INT('Data Tab - MK Infill'!$C$37:$C$402),0))),MAX(IF('SCADA Data'!$B$37:$B$402=$B26,'SCADA Data'!G$37:G$402,""),IF('SCADA Data - Historic'!$B$37:$B$402=$B26,'SCADA Data - Historic'!G$37:G$402,""))))</f>
        <v>0</v>
      </c>
      <c r="H26" s="114" t="str">
        <f t="array" aca="1" ref="H26" ca="1">IFERROR(INDEX('Data Tab - MK Infill'!$S$37:$S$402,MATCH($B26,INT('Data Tab - MK Infill'!$C$37:$C$402)*('Data Tab - MK Infill'!$S$37:$S$402&lt;&gt;""),0)),"")</f>
        <v/>
      </c>
      <c r="I26" s="273" cm="1">
        <f t="array" aca="1" ref="I26" ca="1">IF($B26="","",IFERROR(IF(INDEX('Data Tab - NH Infill'!R$37:R$1000,MATCH($B26,INT('Data Tab - NH Infill'!$C$37:$C$1000),0))="",NA(),INDEX('Data Tab - NH Infill'!R$37:R$1000,MATCH($B26,INT('Data Tab - NH Infill'!$C$37:$C$1000),0))),MAX(IF('SCADA Data'!$B$37:$B$402=$B26,'SCADA Data'!I$37:I$402,""),IF('SCADA Data - Historic'!$B$37:$B$402=$B26,'SCADA Data - Historic'!I$37:I$402,""))))</f>
        <v>1457</v>
      </c>
      <c r="J26" s="114" t="str">
        <f t="array" aca="1" ref="J26" ca="1">IFERROR(INDEX('Data Tab - NH Infill'!$S$37:$S$1000,MATCH($B26,INT('Data Tab - NH Infill'!$C$37:$C$1000)*('Data Tab - NH Infill'!$S$37:$S$1000&lt;&gt;""),0)),"")</f>
        <v/>
      </c>
      <c r="K26" s="272">
        <f t="array" aca="1" ref="K26" ca="1">IF($B26="","",IFERROR(IF(INDEX('Data Tab - SH Infill'!R$37:R$402,MATCH($B26,INT('Data Tab - SH Infill'!$C$37:$C$402),0))="",NA(),INDEX('Data Tab - SH Infill'!R$37:R$402,MATCH($B26,INT('Data Tab - SH Infill'!$C$37:$C$402),0))),MAX(IF('SCADA Data'!$B$37:$B$8980=$B26,'SCADA Data'!H$37:H$8980,""),IF('SCADA Data - Historic'!$B$37:$B$8980=$B26,'SCADA Data - Historic'!H$37:H$8980,""))))</f>
        <v>250.8699951171875</v>
      </c>
      <c r="L26" s="250" t="str">
        <f t="array" aca="1" ref="L26" ca="1">IFERROR(INDEX('Data Tab - SH Infill'!$S$37:$S$402,MATCH($B26,INT('Data Tab - SH Infill'!$C$37:$C$402)*('Data Tab - SH Infill'!$S$37:$S$402&lt;&gt;""),0)),"")</f>
        <v/>
      </c>
    </row>
    <row r="27" spans="2:12" s="264" customFormat="1" x14ac:dyDescent="0.2">
      <c r="B27" s="265">
        <f t="shared" ca="1" si="0"/>
        <v>44943</v>
      </c>
      <c r="C27" s="266" cm="1">
        <f t="array" aca="1" ref="C27" ca="1">IF($B27="","",IFERROR(IF(INDEX('Data Tab - BV Infill'!R$37:R$1000,MATCH($B27,INT('Data Tab - BV Infill'!$C$37:$C$1000),0))="",NA(),INDEX('Data Tab - BV Infill'!R$37:R$1000,MATCH($B27,INT('Data Tab - BV Infill'!$C$37:$C$1000),0))),MAX(IF('SCADA Data'!$B$37:$B$402=$B27,'SCADA Data'!D$37:D$402,""),IF('SCADA Data - Historic'!$B$37:$B$402=$B27,'SCADA Data - Historic'!D$37:D$402,""))))</f>
        <v>196.3916015625</v>
      </c>
      <c r="D27" s="267" cm="1">
        <f t="array" aca="1" ref="D27" ca="1">IF($B27="","",IFERROR(IF(INDEX('Data Tab - BV Infill'!T$37:T$1000,MATCH($B27,INT('Data Tab - BV Infill'!$C$37:$C$1000),0))="",NA(),INDEX('Data Tab - BV Infill'!T$37:T$1000,MATCH($B27,INT('Data Tab - BV Infill'!$C$37:$C$1000),0))),MAX(IF('SCADA Data'!$B$37:$B$402=$B27,'SCADA Data'!E$37:E$402,""),IF('SCADA Data - Historic'!$B$37:$B$402=$B27,'SCADA Data - Historic'!E$37:E$402,""))))</f>
        <v>195.76171875</v>
      </c>
      <c r="E27" s="267" cm="1">
        <f t="array" aca="1" ref="E27" ca="1">IF($B27="","",IFERROR(IF(INDEX('Data Tab - BV Infill'!U$37:U$1000,MATCH($B27,INT('Data Tab - BV Infill'!$C$37:$C$1000),0))="",NA(),INDEX('Data Tab - BV Infill'!U$37:U$1000,MATCH($B27,INT('Data Tab - BV Infill'!$C$37:$C$1000),0))),MAX(IF('SCADA Data'!$B$37:$B$402=$B27,'SCADA Data'!F$37:F$402,""),IF('SCADA Data - Historic'!$B$37:$B$402=$B27,'SCADA Data - Historic'!F$37:F$402,""))))</f>
        <v>0</v>
      </c>
      <c r="F27" s="101" t="str">
        <f t="array" aca="1" ref="F27" ca="1">IFERROR(INDEX('Data Tab - BV Infill'!$S$37:$S$402,MATCH($B27,INT('Data Tab - BV Infill'!$C$37:$C$402)*('Data Tab - BV Infill'!$S$37:$S$402&lt;&gt;""),0)),"")</f>
        <v/>
      </c>
      <c r="G27" s="266" cm="1">
        <f t="array" aca="1" ref="G27" ca="1">IF($B27="","",IFERROR(IF(INDEX('Data Tab - MK Infill'!R$37:R$402,MATCH($B27,INT('Data Tab - MK Infill'!$C$37:$C$402),0))="",NA(),INDEX('Data Tab - MK Infill'!R$37:R$402,MATCH($B27,INT('Data Tab - MK Infill'!$C$37:$C$402),0))),MAX(IF('SCADA Data'!$B$37:$B$402=$B27,'SCADA Data'!G$37:G$402,""),IF('SCADA Data - Historic'!$B$37:$B$402=$B27,'SCADA Data - Historic'!G$37:G$402,""))))</f>
        <v>1585</v>
      </c>
      <c r="H27" s="101" t="str">
        <f t="array" aca="1" ref="H27" ca="1">IFERROR(INDEX('Data Tab - MK Infill'!$S$37:$S$402,MATCH($B27,INT('Data Tab - MK Infill'!$C$37:$C$402)*('Data Tab - MK Infill'!$S$37:$S$402&lt;&gt;""),0)),"")</f>
        <v/>
      </c>
      <c r="I27" s="266" cm="1">
        <f t="array" aca="1" ref="I27" ca="1">IF($B27="","",IFERROR(IF(INDEX('Data Tab - NH Infill'!R$37:R$1000,MATCH($B27,INT('Data Tab - NH Infill'!$C$37:$C$1000),0))="",NA(),INDEX('Data Tab - NH Infill'!R$37:R$1000,MATCH($B27,INT('Data Tab - NH Infill'!$C$37:$C$1000),0))),MAX(IF('SCADA Data'!$B$37:$B$402=$B27,'SCADA Data'!I$37:I$402,""),IF('SCADA Data - Historic'!$B$37:$B$402=$B27,'SCADA Data - Historic'!I$37:I$402,""))))</f>
        <v>1438</v>
      </c>
      <c r="J27" s="101" t="str">
        <f t="array" aca="1" ref="J27" ca="1">IFERROR(INDEX('Data Tab - NH Infill'!$S$37:$S$1000,MATCH($B27,INT('Data Tab - NH Infill'!$C$37:$C$1000)*('Data Tab - NH Infill'!$S$37:$S$1000&lt;&gt;""),0)),"")</f>
        <v/>
      </c>
      <c r="K27" s="266">
        <f t="array" aca="1" ref="K27" ca="1">IF($B27="","",IFERROR(IF(INDEX('Data Tab - SH Infill'!R$37:R$402,MATCH($B27,INT('Data Tab - SH Infill'!$C$37:$C$402),0))="",NA(),INDEX('Data Tab - SH Infill'!R$37:R$402,MATCH($B27,INT('Data Tab - SH Infill'!$C$37:$C$402),0))),MAX(IF('SCADA Data'!$B$37:$B$8980=$B27,'SCADA Data'!H$37:H$8980,""),IF('SCADA Data - Historic'!$B$37:$B$8980=$B27,'SCADA Data - Historic'!H$37:H$8980,""))))</f>
        <v>247.97000122070313</v>
      </c>
      <c r="L27" s="249" t="str">
        <f t="array" aca="1" ref="L27" ca="1">IFERROR(INDEX('Data Tab - SH Infill'!$S$37:$S$402,MATCH($B27,INT('Data Tab - SH Infill'!$C$37:$C$402)*('Data Tab - SH Infill'!$S$37:$S$402&lt;&gt;""),0)),"")</f>
        <v/>
      </c>
    </row>
    <row r="28" spans="2:12" s="264" customFormat="1" x14ac:dyDescent="0.2">
      <c r="B28" s="265">
        <f t="shared" ca="1" si="0"/>
        <v>44944</v>
      </c>
      <c r="C28" s="268" cm="1">
        <f t="array" aca="1" ref="C28" ca="1">IF($B28="","",IFERROR(IF(INDEX('Data Tab - BV Infill'!R$37:R$1000,MATCH($B28,INT('Data Tab - BV Infill'!$C$37:$C$1000),0))="",NA(),INDEX('Data Tab - BV Infill'!R$37:R$1000,MATCH($B28,INT('Data Tab - BV Infill'!$C$37:$C$1000),0))),MAX(IF('SCADA Data'!$B$37:$B$402=$B28,'SCADA Data'!D$37:D$402,""),IF('SCADA Data - Historic'!$B$37:$B$402=$B28,'SCADA Data - Historic'!D$37:D$402,""))))</f>
        <v>183.428955078125</v>
      </c>
      <c r="D28" s="269" cm="1">
        <f t="array" aca="1" ref="D28" ca="1">IF($B28="","",IFERROR(IF(INDEX('Data Tab - BV Infill'!T$37:T$1000,MATCH($B28,INT('Data Tab - BV Infill'!$C$37:$C$1000),0))="",NA(),INDEX('Data Tab - BV Infill'!T$37:T$1000,MATCH($B28,INT('Data Tab - BV Infill'!$C$37:$C$1000),0))),MAX(IF('SCADA Data'!$B$37:$B$402=$B28,'SCADA Data'!E$37:E$402,""),IF('SCADA Data - Historic'!$B$37:$B$402=$B28,'SCADA Data - Historic'!E$37:E$402,""))))</f>
        <v>248.98046875</v>
      </c>
      <c r="E28" s="269" cm="1">
        <f t="array" aca="1" ref="E28" ca="1">IF($B28="","",IFERROR(IF(INDEX('Data Tab - BV Infill'!U$37:U$1000,MATCH($B28,INT('Data Tab - BV Infill'!$C$37:$C$1000),0))="",NA(),INDEX('Data Tab - BV Infill'!U$37:U$1000,MATCH($B28,INT('Data Tab - BV Infill'!$C$37:$C$1000),0))),MAX(IF('SCADA Data'!$B$37:$B$402=$B28,'SCADA Data'!F$37:F$402,""),IF('SCADA Data - Historic'!$B$37:$B$402=$B28,'SCADA Data - Historic'!F$37:F$402,""))))</f>
        <v>0</v>
      </c>
      <c r="F28" s="114" t="str">
        <f t="array" aca="1" ref="F28" ca="1">IFERROR(INDEX('Data Tab - BV Infill'!$S$37:$S$402,MATCH($B28,INT('Data Tab - BV Infill'!$C$37:$C$402)*('Data Tab - BV Infill'!$S$37:$S$402&lt;&gt;""),0)),"")</f>
        <v/>
      </c>
      <c r="G28" s="270" cm="1">
        <f t="array" aca="1" ref="G28" ca="1">IF($B28="","",IFERROR(IF(INDEX('Data Tab - MK Infill'!R$37:R$402,MATCH($B28,INT('Data Tab - MK Infill'!$C$37:$C$402),0))="",NA(),INDEX('Data Tab - MK Infill'!R$37:R$402,MATCH($B28,INT('Data Tab - MK Infill'!$C$37:$C$402),0))),MAX(IF('SCADA Data'!$B$37:$B$402=$B28,'SCADA Data'!G$37:G$402,""),IF('SCADA Data - Historic'!$B$37:$B$402=$B28,'SCADA Data - Historic'!G$37:G$402,""))))</f>
        <v>931</v>
      </c>
      <c r="H28" s="114" t="str">
        <f t="array" aca="1" ref="H28" ca="1">IFERROR(INDEX('Data Tab - MK Infill'!$S$37:$S$402,MATCH($B28,INT('Data Tab - MK Infill'!$C$37:$C$402)*('Data Tab - MK Infill'!$S$37:$S$402&lt;&gt;""),0)),"")</f>
        <v/>
      </c>
      <c r="I28" s="273" cm="1">
        <f t="array" aca="1" ref="I28" ca="1">IF($B28="","",IFERROR(IF(INDEX('Data Tab - NH Infill'!R$37:R$1000,MATCH($B28,INT('Data Tab - NH Infill'!$C$37:$C$1000),0))="",NA(),INDEX('Data Tab - NH Infill'!R$37:R$1000,MATCH($B28,INT('Data Tab - NH Infill'!$C$37:$C$1000),0))),MAX(IF('SCADA Data'!$B$37:$B$402=$B28,'SCADA Data'!I$37:I$402,""),IF('SCADA Data - Historic'!$B$37:$B$402=$B28,'SCADA Data - Historic'!I$37:I$402,""))))</f>
        <v>1476</v>
      </c>
      <c r="J28" s="114" t="str">
        <f t="array" aca="1" ref="J28" ca="1">IFERROR(INDEX('Data Tab - NH Infill'!$S$37:$S$1000,MATCH($B28,INT('Data Tab - NH Infill'!$C$37:$C$1000)*('Data Tab - NH Infill'!$S$37:$S$1000&lt;&gt;""),0)),"")</f>
        <v/>
      </c>
      <c r="K28" s="272">
        <f t="array" aca="1" ref="K28" ca="1">IF($B28="","",IFERROR(IF(INDEX('Data Tab - SH Infill'!R$37:R$402,MATCH($B28,INT('Data Tab - SH Infill'!$C$37:$C$402),0))="",NA(),INDEX('Data Tab - SH Infill'!R$37:R$402,MATCH($B28,INT('Data Tab - SH Infill'!$C$37:$C$402),0))),MAX(IF('SCADA Data'!$B$37:$B$8980=$B28,'SCADA Data'!H$37:H$8980,""),IF('SCADA Data - Historic'!$B$37:$B$8980=$B28,'SCADA Data - Historic'!H$37:H$8980,""))))</f>
        <v>258.25</v>
      </c>
      <c r="L28" s="250" t="str">
        <f t="array" aca="1" ref="L28" ca="1">IFERROR(INDEX('Data Tab - SH Infill'!$S$37:$S$402,MATCH($B28,INT('Data Tab - SH Infill'!$C$37:$C$402)*('Data Tab - SH Infill'!$S$37:$S$402&lt;&gt;""),0)),"")</f>
        <v/>
      </c>
    </row>
    <row r="29" spans="2:12" s="264" customFormat="1" x14ac:dyDescent="0.2">
      <c r="B29" s="265">
        <f t="shared" ca="1" si="0"/>
        <v>44945</v>
      </c>
      <c r="C29" s="266" cm="1">
        <f t="array" aca="1" ref="C29" ca="1">IF($B29="","",IFERROR(IF(INDEX('Data Tab - BV Infill'!R$37:R$1000,MATCH($B29,INT('Data Tab - BV Infill'!$C$37:$C$1000),0))="",NA(),INDEX('Data Tab - BV Infill'!R$37:R$1000,MATCH($B29,INT('Data Tab - BV Infill'!$C$37:$C$1000),0))),MAX(IF('SCADA Data'!$B$37:$B$402=$B29,'SCADA Data'!D$37:D$402,""),IF('SCADA Data - Historic'!$B$37:$B$402=$B29,'SCADA Data - Historic'!D$37:D$402,""))))</f>
        <v>217.8125</v>
      </c>
      <c r="D29" s="267" cm="1">
        <f t="array" aca="1" ref="D29" ca="1">IF($B29="","",IFERROR(IF(INDEX('Data Tab - BV Infill'!T$37:T$1000,MATCH($B29,INT('Data Tab - BV Infill'!$C$37:$C$1000),0))="",NA(),INDEX('Data Tab - BV Infill'!T$37:T$1000,MATCH($B29,INT('Data Tab - BV Infill'!$C$37:$C$1000),0))),MAX(IF('SCADA Data'!$B$37:$B$402=$B29,'SCADA Data'!E$37:E$402,""),IF('SCADA Data - Historic'!$B$37:$B$402=$B29,'SCADA Data - Historic'!E$37:E$402,""))))</f>
        <v>51.6953125</v>
      </c>
      <c r="E29" s="267" cm="1">
        <f t="array" aca="1" ref="E29" ca="1">IF($B29="","",IFERROR(IF(INDEX('Data Tab - BV Infill'!U$37:U$1000,MATCH($B29,INT('Data Tab - BV Infill'!$C$37:$C$1000),0))="",NA(),INDEX('Data Tab - BV Infill'!U$37:U$1000,MATCH($B29,INT('Data Tab - BV Infill'!$C$37:$C$1000),0))),MAX(IF('SCADA Data'!$B$37:$B$402=$B29,'SCADA Data'!F$37:F$402,""),IF('SCADA Data - Historic'!$B$37:$B$402=$B29,'SCADA Data - Historic'!F$37:F$402,""))))</f>
        <v>0</v>
      </c>
      <c r="F29" s="101" t="str">
        <f t="array" aca="1" ref="F29" ca="1">IFERROR(INDEX('Data Tab - BV Infill'!$S$37:$S$402,MATCH($B29,INT('Data Tab - BV Infill'!$C$37:$C$402)*('Data Tab - BV Infill'!$S$37:$S$402&lt;&gt;""),0)),"")</f>
        <v/>
      </c>
      <c r="G29" s="266" cm="1">
        <f t="array" aca="1" ref="G29" ca="1">IF($B29="","",IFERROR(IF(INDEX('Data Tab - MK Infill'!R$37:R$402,MATCH($B29,INT('Data Tab - MK Infill'!$C$37:$C$402),0))="",NA(),INDEX('Data Tab - MK Infill'!R$37:R$402,MATCH($B29,INT('Data Tab - MK Infill'!$C$37:$C$402),0))),MAX(IF('SCADA Data'!$B$37:$B$402=$B29,'SCADA Data'!G$37:G$402,""),IF('SCADA Data - Historic'!$B$37:$B$402=$B29,'SCADA Data - Historic'!G$37:G$402,""))))</f>
        <v>642</v>
      </c>
      <c r="H29" s="101" t="str">
        <f t="array" aca="1" ref="H29" ca="1">IFERROR(INDEX('Data Tab - MK Infill'!$S$37:$S$402,MATCH($B29,INT('Data Tab - MK Infill'!$C$37:$C$402)*('Data Tab - MK Infill'!$S$37:$S$402&lt;&gt;""),0)),"")</f>
        <v/>
      </c>
      <c r="I29" s="266" cm="1">
        <f t="array" aca="1" ref="I29" ca="1">IF($B29="","",IFERROR(IF(INDEX('Data Tab - NH Infill'!R$37:R$1000,MATCH($B29,INT('Data Tab - NH Infill'!$C$37:$C$1000),0))="",NA(),INDEX('Data Tab - NH Infill'!R$37:R$1000,MATCH($B29,INT('Data Tab - NH Infill'!$C$37:$C$1000),0))),MAX(IF('SCADA Data'!$B$37:$B$402=$B29,'SCADA Data'!I$37:I$402,""),IF('SCADA Data - Historic'!$B$37:$B$402=$B29,'SCADA Data - Historic'!I$37:I$402,""))))</f>
        <v>1503</v>
      </c>
      <c r="J29" s="101" t="str">
        <f t="array" aca="1" ref="J29" ca="1">IFERROR(INDEX('Data Tab - NH Infill'!$S$37:$S$1000,MATCH($B29,INT('Data Tab - NH Infill'!$C$37:$C$1000)*('Data Tab - NH Infill'!$S$37:$S$1000&lt;&gt;""),0)),"")</f>
        <v/>
      </c>
      <c r="K29" s="266">
        <f t="array" aca="1" ref="K29" ca="1">IF($B29="","",IFERROR(IF(INDEX('Data Tab - SH Infill'!R$37:R$402,MATCH($B29,INT('Data Tab - SH Infill'!$C$37:$C$402),0))="",NA(),INDEX('Data Tab - SH Infill'!R$37:R$402,MATCH($B29,INT('Data Tab - SH Infill'!$C$37:$C$402),0))),MAX(IF('SCADA Data'!$B$37:$B$8980=$B29,'SCADA Data'!H$37:H$8980,""),IF('SCADA Data - Historic'!$B$37:$B$8980=$B29,'SCADA Data - Historic'!H$37:H$8980,""))))</f>
        <v>242.58000183105469</v>
      </c>
      <c r="L29" s="249" t="str">
        <f t="array" aca="1" ref="L29" ca="1">IFERROR(INDEX('Data Tab - SH Infill'!$S$37:$S$402,MATCH($B29,INT('Data Tab - SH Infill'!$C$37:$C$402)*('Data Tab - SH Infill'!$S$37:$S$402&lt;&gt;""),0)),"")</f>
        <v/>
      </c>
    </row>
    <row r="30" spans="2:12" s="264" customFormat="1" x14ac:dyDescent="0.2">
      <c r="B30" s="265">
        <f t="shared" ca="1" si="0"/>
        <v>44946</v>
      </c>
      <c r="C30" s="268" cm="1">
        <f t="array" aca="1" ref="C30" ca="1">IF($B30="","",IFERROR(IF(INDEX('Data Tab - BV Infill'!R$37:R$1000,MATCH($B30,INT('Data Tab - BV Infill'!$C$37:$C$1000),0))="",NA(),INDEX('Data Tab - BV Infill'!R$37:R$1000,MATCH($B30,INT('Data Tab - BV Infill'!$C$37:$C$1000),0))),MAX(IF('SCADA Data'!$B$37:$B$402=$B30,'SCADA Data'!D$37:D$402,""),IF('SCADA Data - Historic'!$B$37:$B$402=$B30,'SCADA Data - Historic'!D$37:D$402,""))))</f>
        <v>236.580810546875</v>
      </c>
      <c r="D30" s="269" cm="1">
        <f t="array" aca="1" ref="D30" ca="1">IF($B30="","",IFERROR(IF(INDEX('Data Tab - BV Infill'!T$37:T$1000,MATCH($B30,INT('Data Tab - BV Infill'!$C$37:$C$1000),0))="",NA(),INDEX('Data Tab - BV Infill'!T$37:T$1000,MATCH($B30,INT('Data Tab - BV Infill'!$C$37:$C$1000),0))),MAX(IF('SCADA Data'!$B$37:$B$402=$B30,'SCADA Data'!E$37:E$402,""),IF('SCADA Data - Historic'!$B$37:$B$402=$B30,'SCADA Data - Historic'!E$37:E$402,""))))</f>
        <v>288.640625</v>
      </c>
      <c r="E30" s="269" cm="1">
        <f t="array" aca="1" ref="E30" ca="1">IF($B30="","",IFERROR(IF(INDEX('Data Tab - BV Infill'!U$37:U$1000,MATCH($B30,INT('Data Tab - BV Infill'!$C$37:$C$1000),0))="",NA(),INDEX('Data Tab - BV Infill'!U$37:U$1000,MATCH($B30,INT('Data Tab - BV Infill'!$C$37:$C$1000),0))),MAX(IF('SCADA Data'!$B$37:$B$402=$B30,'SCADA Data'!F$37:F$402,""),IF('SCADA Data - Historic'!$B$37:$B$402=$B30,'SCADA Data - Historic'!F$37:F$402,""))))</f>
        <v>0</v>
      </c>
      <c r="F30" s="114" t="str">
        <f t="array" aca="1" ref="F30" ca="1">IFERROR(INDEX('Data Tab - BV Infill'!$S$37:$S$402,MATCH($B30,INT('Data Tab - BV Infill'!$C$37:$C$402)*('Data Tab - BV Infill'!$S$37:$S$402&lt;&gt;""),0)),"")</f>
        <v/>
      </c>
      <c r="G30" s="270" cm="1">
        <f t="array" aca="1" ref="G30" ca="1">IF($B30="","",IFERROR(IF(INDEX('Data Tab - MK Infill'!R$37:R$402,MATCH($B30,INT('Data Tab - MK Infill'!$C$37:$C$402),0))="",NA(),INDEX('Data Tab - MK Infill'!R$37:R$402,MATCH($B30,INT('Data Tab - MK Infill'!$C$37:$C$402),0))),MAX(IF('SCADA Data'!$B$37:$B$402=$B30,'SCADA Data'!G$37:G$402,""),IF('SCADA Data - Historic'!$B$37:$B$402=$B30,'SCADA Data - Historic'!G$37:G$402,""))))</f>
        <v>1830</v>
      </c>
      <c r="H30" s="114" t="str">
        <f t="array" aca="1" ref="H30" ca="1">IFERROR(INDEX('Data Tab - MK Infill'!$S$37:$S$402,MATCH($B30,INT('Data Tab - MK Infill'!$C$37:$C$402)*('Data Tab - MK Infill'!$S$37:$S$402&lt;&gt;""),0)),"")</f>
        <v/>
      </c>
      <c r="I30" s="273" cm="1">
        <f t="array" aca="1" ref="I30" ca="1">IF($B30="","",IFERROR(IF(INDEX('Data Tab - NH Infill'!R$37:R$1000,MATCH($B30,INT('Data Tab - NH Infill'!$C$37:$C$1000),0))="",NA(),INDEX('Data Tab - NH Infill'!R$37:R$1000,MATCH($B30,INT('Data Tab - NH Infill'!$C$37:$C$1000),0))),MAX(IF('SCADA Data'!$B$37:$B$402=$B30,'SCADA Data'!I$37:I$402,""),IF('SCADA Data - Historic'!$B$37:$B$402=$B30,'SCADA Data - Historic'!I$37:I$402,""))))</f>
        <v>1484</v>
      </c>
      <c r="J30" s="114" t="str">
        <f t="array" aca="1" ref="J30" ca="1">IFERROR(INDEX('Data Tab - NH Infill'!$S$37:$S$1000,MATCH($B30,INT('Data Tab - NH Infill'!$C$37:$C$1000)*('Data Tab - NH Infill'!$S$37:$S$1000&lt;&gt;""),0)),"")</f>
        <v/>
      </c>
      <c r="K30" s="272">
        <f t="array" aca="1" ref="K30" ca="1">IF($B30="","",IFERROR(IF(INDEX('Data Tab - SH Infill'!R$37:R$402,MATCH($B30,INT('Data Tab - SH Infill'!$C$37:$C$402),0))="",NA(),INDEX('Data Tab - SH Infill'!R$37:R$402,MATCH($B30,INT('Data Tab - SH Infill'!$C$37:$C$402),0))),MAX(IF('SCADA Data'!$B$37:$B$8980=$B30,'SCADA Data'!H$37:H$8980,""),IF('SCADA Data - Historic'!$B$37:$B$8980=$B30,'SCADA Data - Historic'!H$37:H$8980,""))))</f>
        <v>232.8800048828125</v>
      </c>
      <c r="L30" s="250" t="str">
        <f t="array" aca="1" ref="L30" ca="1">IFERROR(INDEX('Data Tab - SH Infill'!$S$37:$S$402,MATCH($B30,INT('Data Tab - SH Infill'!$C$37:$C$402)*('Data Tab - SH Infill'!$S$37:$S$402&lt;&gt;""),0)),"")</f>
        <v/>
      </c>
    </row>
    <row r="31" spans="2:12" s="264" customFormat="1" x14ac:dyDescent="0.2">
      <c r="B31" s="265">
        <f t="shared" ca="1" si="0"/>
        <v>44947</v>
      </c>
      <c r="C31" s="266" cm="1">
        <f t="array" aca="1" ref="C31" ca="1">IF($B31="","",IFERROR(IF(INDEX('Data Tab - BV Infill'!R$37:R$1000,MATCH($B31,INT('Data Tab - BV Infill'!$C$37:$C$1000),0))="",NA(),INDEX('Data Tab - BV Infill'!R$37:R$1000,MATCH($B31,INT('Data Tab - BV Infill'!$C$37:$C$1000),0))),MAX(IF('SCADA Data'!$B$37:$B$402=$B31,'SCADA Data'!D$37:D$402,""),IF('SCADA Data - Historic'!$B$37:$B$402=$B31,'SCADA Data - Historic'!D$37:D$402,""))))</f>
        <v>210.855712890625</v>
      </c>
      <c r="D31" s="267" cm="1">
        <f t="array" aca="1" ref="D31" ca="1">IF($B31="","",IFERROR(IF(INDEX('Data Tab - BV Infill'!T$37:T$1000,MATCH($B31,INT('Data Tab - BV Infill'!$C$37:$C$1000),0))="",NA(),INDEX('Data Tab - BV Infill'!T$37:T$1000,MATCH($B31,INT('Data Tab - BV Infill'!$C$37:$C$1000),0))),MAX(IF('SCADA Data'!$B$37:$B$402=$B31,'SCADA Data'!E$37:E$402,""),IF('SCADA Data - Historic'!$B$37:$B$402=$B31,'SCADA Data - Historic'!E$37:E$402,""))))</f>
        <v>252.3828125</v>
      </c>
      <c r="E31" s="267" cm="1">
        <f t="array" aca="1" ref="E31" ca="1">IF($B31="","",IFERROR(IF(INDEX('Data Tab - BV Infill'!U$37:U$1000,MATCH($B31,INT('Data Tab - BV Infill'!$C$37:$C$1000),0))="",NA(),INDEX('Data Tab - BV Infill'!U$37:U$1000,MATCH($B31,INT('Data Tab - BV Infill'!$C$37:$C$1000),0))),MAX(IF('SCADA Data'!$B$37:$B$402=$B31,'SCADA Data'!F$37:F$402,""),IF('SCADA Data - Historic'!$B$37:$B$402=$B31,'SCADA Data - Historic'!F$37:F$402,""))))</f>
        <v>0</v>
      </c>
      <c r="F31" s="101" t="str">
        <f t="array" aca="1" ref="F31" ca="1">IFERROR(INDEX('Data Tab - BV Infill'!$S$37:$S$402,MATCH($B31,INT('Data Tab - BV Infill'!$C$37:$C$402)*('Data Tab - BV Infill'!$S$37:$S$402&lt;&gt;""),0)),"")</f>
        <v/>
      </c>
      <c r="G31" s="266" cm="1">
        <f t="array" aca="1" ref="G31" ca="1">IF($B31="","",IFERROR(IF(INDEX('Data Tab - MK Infill'!R$37:R$402,MATCH($B31,INT('Data Tab - MK Infill'!$C$37:$C$402),0))="",NA(),INDEX('Data Tab - MK Infill'!R$37:R$402,MATCH($B31,INT('Data Tab - MK Infill'!$C$37:$C$402),0))),MAX(IF('SCADA Data'!$B$37:$B$402=$B31,'SCADA Data'!G$37:G$402,""),IF('SCADA Data - Historic'!$B$37:$B$402=$B31,'SCADA Data - Historic'!G$37:G$402,""))))</f>
        <v>0</v>
      </c>
      <c r="H31" s="101" t="str">
        <f t="array" aca="1" ref="H31" ca="1">IFERROR(INDEX('Data Tab - MK Infill'!$S$37:$S$402,MATCH($B31,INT('Data Tab - MK Infill'!$C$37:$C$402)*('Data Tab - MK Infill'!$S$37:$S$402&lt;&gt;""),0)),"")</f>
        <v/>
      </c>
      <c r="I31" s="266" cm="1">
        <f t="array" aca="1" ref="I31" ca="1">IF($B31="","",IFERROR(IF(INDEX('Data Tab - NH Infill'!R$37:R$1000,MATCH($B31,INT('Data Tab - NH Infill'!$C$37:$C$1000),0))="",NA(),INDEX('Data Tab - NH Infill'!R$37:R$1000,MATCH($B31,INT('Data Tab - NH Infill'!$C$37:$C$1000),0))),MAX(IF('SCADA Data'!$B$37:$B$402=$B31,'SCADA Data'!I$37:I$402,""),IF('SCADA Data - Historic'!$B$37:$B$402=$B31,'SCADA Data - Historic'!I$37:I$402,""))))</f>
        <v>1495</v>
      </c>
      <c r="J31" s="101" t="str">
        <f t="array" aca="1" ref="J31" ca="1">IFERROR(INDEX('Data Tab - NH Infill'!$S$37:$S$1000,MATCH($B31,INT('Data Tab - NH Infill'!$C$37:$C$1000)*('Data Tab - NH Infill'!$S$37:$S$1000&lt;&gt;""),0)),"")</f>
        <v/>
      </c>
      <c r="K31" s="266">
        <f t="array" aca="1" ref="K31" ca="1">IF($B31="","",IFERROR(IF(INDEX('Data Tab - SH Infill'!R$37:R$402,MATCH($B31,INT('Data Tab - SH Infill'!$C$37:$C$402),0))="",NA(),INDEX('Data Tab - SH Infill'!R$37:R$402,MATCH($B31,INT('Data Tab - SH Infill'!$C$37:$C$402),0))),MAX(IF('SCADA Data'!$B$37:$B$8980=$B31,'SCADA Data'!H$37:H$8980,""),IF('SCADA Data - Historic'!$B$37:$B$8980=$B31,'SCADA Data - Historic'!H$37:H$8980,""))))</f>
        <v>250.02000427246094</v>
      </c>
      <c r="L31" s="249" t="str">
        <f t="array" aca="1" ref="L31" ca="1">IFERROR(INDEX('Data Tab - SH Infill'!$S$37:$S$402,MATCH($B31,INT('Data Tab - SH Infill'!$C$37:$C$402)*('Data Tab - SH Infill'!$S$37:$S$402&lt;&gt;""),0)),"")</f>
        <v/>
      </c>
    </row>
    <row r="32" spans="2:12" s="264" customFormat="1" x14ac:dyDescent="0.2">
      <c r="B32" s="265">
        <f t="shared" ca="1" si="0"/>
        <v>44948</v>
      </c>
      <c r="C32" s="268" cm="1">
        <f t="array" aca="1" ref="C32" ca="1">IF($B32="","",IFERROR(IF(INDEX('Data Tab - BV Infill'!R$37:R$1000,MATCH($B32,INT('Data Tab - BV Infill'!$C$37:$C$1000),0))="",NA(),INDEX('Data Tab - BV Infill'!R$37:R$1000,MATCH($B32,INT('Data Tab - BV Infill'!$C$37:$C$1000),0))),MAX(IF('SCADA Data'!$B$37:$B$402=$B32,'SCADA Data'!D$37:D$402,""),IF('SCADA Data - Historic'!$B$37:$B$402=$B32,'SCADA Data - Historic'!D$37:D$402,""))))</f>
        <v>221.165771484375</v>
      </c>
      <c r="D32" s="269" cm="1">
        <f t="array" aca="1" ref="D32" ca="1">IF($B32="","",IFERROR(IF(INDEX('Data Tab - BV Infill'!T$37:T$1000,MATCH($B32,INT('Data Tab - BV Infill'!$C$37:$C$1000),0))="",NA(),INDEX('Data Tab - BV Infill'!T$37:T$1000,MATCH($B32,INT('Data Tab - BV Infill'!$C$37:$C$1000),0))),MAX(IF('SCADA Data'!$B$37:$B$402=$B32,'SCADA Data'!E$37:E$402,""),IF('SCADA Data - Historic'!$B$37:$B$402=$B32,'SCADA Data - Historic'!E$37:E$402,""))))</f>
        <v>115.857421875</v>
      </c>
      <c r="E32" s="269" cm="1">
        <f t="array" aca="1" ref="E32" ca="1">IF($B32="","",IFERROR(IF(INDEX('Data Tab - BV Infill'!U$37:U$1000,MATCH($B32,INT('Data Tab - BV Infill'!$C$37:$C$1000),0))="",NA(),INDEX('Data Tab - BV Infill'!U$37:U$1000,MATCH($B32,INT('Data Tab - BV Infill'!$C$37:$C$1000),0))),MAX(IF('SCADA Data'!$B$37:$B$402=$B32,'SCADA Data'!F$37:F$402,""),IF('SCADA Data - Historic'!$B$37:$B$402=$B32,'SCADA Data - Historic'!F$37:F$402,""))))</f>
        <v>0</v>
      </c>
      <c r="F32" s="114" t="str">
        <f t="array" aca="1" ref="F32" ca="1">IFERROR(INDEX('Data Tab - BV Infill'!$S$37:$S$402,MATCH($B32,INT('Data Tab - BV Infill'!$C$37:$C$402)*('Data Tab - BV Infill'!$S$37:$S$402&lt;&gt;""),0)),"")</f>
        <v/>
      </c>
      <c r="G32" s="270" cm="1">
        <f t="array" aca="1" ref="G32" ca="1">IF($B32="","",IFERROR(IF(INDEX('Data Tab - MK Infill'!R$37:R$402,MATCH($B32,INT('Data Tab - MK Infill'!$C$37:$C$402),0))="",NA(),INDEX('Data Tab - MK Infill'!R$37:R$402,MATCH($B32,INT('Data Tab - MK Infill'!$C$37:$C$402),0))),MAX(IF('SCADA Data'!$B$37:$B$402=$B32,'SCADA Data'!G$37:G$402,""),IF('SCADA Data - Historic'!$B$37:$B$402=$B32,'SCADA Data - Historic'!G$37:G$402,""))))</f>
        <v>1897</v>
      </c>
      <c r="H32" s="114" t="str">
        <f t="array" aca="1" ref="H32" ca="1">IFERROR(INDEX('Data Tab - MK Infill'!$S$37:$S$402,MATCH($B32,INT('Data Tab - MK Infill'!$C$37:$C$402)*('Data Tab - MK Infill'!$S$37:$S$402&lt;&gt;""),0)),"")</f>
        <v/>
      </c>
      <c r="I32" s="273" cm="1">
        <f t="array" aca="1" ref="I32" ca="1">IF($B32="","",IFERROR(IF(INDEX('Data Tab - NH Infill'!R$37:R$1000,MATCH($B32,INT('Data Tab - NH Infill'!$C$37:$C$1000),0))="",NA(),INDEX('Data Tab - NH Infill'!R$37:R$1000,MATCH($B32,INT('Data Tab - NH Infill'!$C$37:$C$1000),0))),MAX(IF('SCADA Data'!$B$37:$B$402=$B32,'SCADA Data'!I$37:I$402,""),IF('SCADA Data - Historic'!$B$37:$B$402=$B32,'SCADA Data - Historic'!I$37:I$402,""))))</f>
        <v>1612</v>
      </c>
      <c r="J32" s="114" t="str">
        <f t="array" aca="1" ref="J32" ca="1">IFERROR(INDEX('Data Tab - NH Infill'!$S$37:$S$1000,MATCH($B32,INT('Data Tab - NH Infill'!$C$37:$C$1000)*('Data Tab - NH Infill'!$S$37:$S$1000&lt;&gt;""),0)),"")</f>
        <v/>
      </c>
      <c r="K32" s="272">
        <f t="array" aca="1" ref="K32" ca="1">IF($B32="","",IFERROR(IF(INDEX('Data Tab - SH Infill'!R$37:R$402,MATCH($B32,INT('Data Tab - SH Infill'!$C$37:$C$402),0))="",NA(),INDEX('Data Tab - SH Infill'!R$37:R$402,MATCH($B32,INT('Data Tab - SH Infill'!$C$37:$C$402),0))),MAX(IF('SCADA Data'!$B$37:$B$8980=$B32,'SCADA Data'!H$37:H$8980,""),IF('SCADA Data - Historic'!$B$37:$B$8980=$B32,'SCADA Data - Historic'!H$37:H$8980,""))))</f>
        <v>244.97999572753906</v>
      </c>
      <c r="L32" s="250" t="str">
        <f t="array" aca="1" ref="L32" ca="1">IFERROR(INDEX('Data Tab - SH Infill'!$S$37:$S$402,MATCH($B32,INT('Data Tab - SH Infill'!$C$37:$C$402)*('Data Tab - SH Infill'!$S$37:$S$402&lt;&gt;""),0)),"")</f>
        <v/>
      </c>
    </row>
    <row r="33" spans="2:12" s="264" customFormat="1" x14ac:dyDescent="0.2">
      <c r="B33" s="265">
        <f t="shared" ca="1" si="0"/>
        <v>44949</v>
      </c>
      <c r="C33" s="266" cm="1">
        <f t="array" aca="1" ref="C33" ca="1">IF($B33="","",IFERROR(IF(INDEX('Data Tab - BV Infill'!R$37:R$1000,MATCH($B33,INT('Data Tab - BV Infill'!$C$37:$C$1000),0))="",NA(),INDEX('Data Tab - BV Infill'!R$37:R$1000,MATCH($B33,INT('Data Tab - BV Infill'!$C$37:$C$1000),0))),MAX(IF('SCADA Data'!$B$37:$B$402=$B33,'SCADA Data'!D$37:D$402,""),IF('SCADA Data - Historic'!$B$37:$B$402=$B33,'SCADA Data - Historic'!D$37:D$402,""))))</f>
        <v>204.249267578125</v>
      </c>
      <c r="D33" s="267" cm="1">
        <f t="array" aca="1" ref="D33" ca="1">IF($B33="","",IFERROR(IF(INDEX('Data Tab - BV Infill'!T$37:T$1000,MATCH($B33,INT('Data Tab - BV Infill'!$C$37:$C$1000),0))="",NA(),INDEX('Data Tab - BV Infill'!T$37:T$1000,MATCH($B33,INT('Data Tab - BV Infill'!$C$37:$C$1000),0))),MAX(IF('SCADA Data'!$B$37:$B$402=$B33,'SCADA Data'!E$37:E$402,""),IF('SCADA Data - Historic'!$B$37:$B$402=$B33,'SCADA Data - Historic'!E$37:E$402,""))))</f>
        <v>307.251953125</v>
      </c>
      <c r="E33" s="267" cm="1">
        <f t="array" aca="1" ref="E33" ca="1">IF($B33="","",IFERROR(IF(INDEX('Data Tab - BV Infill'!U$37:U$1000,MATCH($B33,INT('Data Tab - BV Infill'!$C$37:$C$1000),0))="",NA(),INDEX('Data Tab - BV Infill'!U$37:U$1000,MATCH($B33,INT('Data Tab - BV Infill'!$C$37:$C$1000),0))),MAX(IF('SCADA Data'!$B$37:$B$402=$B33,'SCADA Data'!F$37:F$402,""),IF('SCADA Data - Historic'!$B$37:$B$402=$B33,'SCADA Data - Historic'!F$37:F$402,""))))</f>
        <v>0</v>
      </c>
      <c r="F33" s="101" t="str">
        <f t="array" aca="1" ref="F33" ca="1">IFERROR(INDEX('Data Tab - BV Infill'!$S$37:$S$402,MATCH($B33,INT('Data Tab - BV Infill'!$C$37:$C$402)*('Data Tab - BV Infill'!$S$37:$S$402&lt;&gt;""),0)),"")</f>
        <v/>
      </c>
      <c r="G33" s="266" cm="1">
        <f t="array" aca="1" ref="G33" ca="1">IF($B33="","",IFERROR(IF(INDEX('Data Tab - MK Infill'!R$37:R$402,MATCH($B33,INT('Data Tab - MK Infill'!$C$37:$C$402),0))="",NA(),INDEX('Data Tab - MK Infill'!R$37:R$402,MATCH($B33,INT('Data Tab - MK Infill'!$C$37:$C$402),0))),MAX(IF('SCADA Data'!$B$37:$B$402=$B33,'SCADA Data'!G$37:G$402,""),IF('SCADA Data - Historic'!$B$37:$B$402=$B33,'SCADA Data - Historic'!G$37:G$402,""))))</f>
        <v>13</v>
      </c>
      <c r="H33" s="101" t="str">
        <f t="array" aca="1" ref="H33" ca="1">IFERROR(INDEX('Data Tab - MK Infill'!$S$37:$S$402,MATCH($B33,INT('Data Tab - MK Infill'!$C$37:$C$402)*('Data Tab - MK Infill'!$S$37:$S$402&lt;&gt;""),0)),"")</f>
        <v/>
      </c>
      <c r="I33" s="266" cm="1">
        <f t="array" aca="1" ref="I33" ca="1">IF($B33="","",IFERROR(IF(INDEX('Data Tab - NH Infill'!R$37:R$1000,MATCH($B33,INT('Data Tab - NH Infill'!$C$37:$C$1000),0))="",NA(),INDEX('Data Tab - NH Infill'!R$37:R$1000,MATCH($B33,INT('Data Tab - NH Infill'!$C$37:$C$1000),0))),MAX(IF('SCADA Data'!$B$37:$B$402=$B33,'SCADA Data'!I$37:I$402,""),IF('SCADA Data - Historic'!$B$37:$B$402=$B33,'SCADA Data - Historic'!I$37:I$402,""))))</f>
        <v>1518.5</v>
      </c>
      <c r="J33" s="101" t="str">
        <f t="array" aca="1" ref="J33" ca="1">IFERROR(INDEX('Data Tab - NH Infill'!$S$37:$S$1000,MATCH($B33,INT('Data Tab - NH Infill'!$C$37:$C$1000)*('Data Tab - NH Infill'!$S$37:$S$1000&lt;&gt;""),0)),"")</f>
        <v/>
      </c>
      <c r="K33" s="266">
        <f t="array" aca="1" ref="K33" ca="1">IF($B33="","",IFERROR(IF(INDEX('Data Tab - SH Infill'!R$37:R$402,MATCH($B33,INT('Data Tab - SH Infill'!$C$37:$C$402),0))="",NA(),INDEX('Data Tab - SH Infill'!R$37:R$402,MATCH($B33,INT('Data Tab - SH Infill'!$C$37:$C$402),0))),MAX(IF('SCADA Data'!$B$37:$B$8980=$B33,'SCADA Data'!H$37:H$8980,""),IF('SCADA Data - Historic'!$B$37:$B$8980=$B33,'SCADA Data - Historic'!H$37:H$8980,""))))</f>
        <v>242.22999572753906</v>
      </c>
      <c r="L33" s="249" t="str">
        <f t="array" aca="1" ref="L33" ca="1">IFERROR(INDEX('Data Tab - SH Infill'!$S$37:$S$402,MATCH($B33,INT('Data Tab - SH Infill'!$C$37:$C$402)*('Data Tab - SH Infill'!$S$37:$S$402&lt;&gt;""),0)),"")</f>
        <v/>
      </c>
    </row>
    <row r="34" spans="2:12" s="264" customFormat="1" x14ac:dyDescent="0.2">
      <c r="B34" s="265">
        <f t="shared" ca="1" si="0"/>
        <v>44950</v>
      </c>
      <c r="C34" s="268" cm="1">
        <f t="array" aca="1" ref="C34" ca="1">IF($B34="","",IFERROR(IF(INDEX('Data Tab - BV Infill'!R$37:R$1000,MATCH($B34,INT('Data Tab - BV Infill'!$C$37:$C$1000),0))="",NA(),INDEX('Data Tab - BV Infill'!R$37:R$1000,MATCH($B34,INT('Data Tab - BV Infill'!$C$37:$C$1000),0))),MAX(IF('SCADA Data'!$B$37:$B$402=$B34,'SCADA Data'!D$37:D$402,""),IF('SCADA Data - Historic'!$B$37:$B$402=$B34,'SCADA Data - Historic'!D$37:D$402,""))))</f>
        <v>224.8193359375</v>
      </c>
      <c r="D34" s="269" cm="1">
        <f t="array" aca="1" ref="D34" ca="1">IF($B34="","",IFERROR(IF(INDEX('Data Tab - BV Infill'!T$37:T$1000,MATCH($B34,INT('Data Tab - BV Infill'!$C$37:$C$1000),0))="",NA(),INDEX('Data Tab - BV Infill'!T$37:T$1000,MATCH($B34,INT('Data Tab - BV Infill'!$C$37:$C$1000),0))),MAX(IF('SCADA Data'!$B$37:$B$402=$B34,'SCADA Data'!E$37:E$402,""),IF('SCADA Data - Historic'!$B$37:$B$402=$B34,'SCADA Data - Historic'!E$37:E$402,""))))</f>
        <v>34.07421875</v>
      </c>
      <c r="E34" s="269" cm="1">
        <f t="array" aca="1" ref="E34" ca="1">IF($B34="","",IFERROR(IF(INDEX('Data Tab - BV Infill'!U$37:U$1000,MATCH($B34,INT('Data Tab - BV Infill'!$C$37:$C$1000),0))="",NA(),INDEX('Data Tab - BV Infill'!U$37:U$1000,MATCH($B34,INT('Data Tab - BV Infill'!$C$37:$C$1000),0))),MAX(IF('SCADA Data'!$B$37:$B$402=$B34,'SCADA Data'!F$37:F$402,""),IF('SCADA Data - Historic'!$B$37:$B$402=$B34,'SCADA Data - Historic'!F$37:F$402,""))))</f>
        <v>0</v>
      </c>
      <c r="F34" s="114" t="str">
        <f t="array" aca="1" ref="F34" ca="1">IFERROR(INDEX('Data Tab - BV Infill'!$S$37:$S$402,MATCH($B34,INT('Data Tab - BV Infill'!$C$37:$C$402)*('Data Tab - BV Infill'!$S$37:$S$402&lt;&gt;""),0)),"")</f>
        <v/>
      </c>
      <c r="G34" s="270" cm="1">
        <f t="array" aca="1" ref="G34" ca="1">IF($B34="","",IFERROR(IF(INDEX('Data Tab - MK Infill'!R$37:R$402,MATCH($B34,INT('Data Tab - MK Infill'!$C$37:$C$402),0))="",NA(),INDEX('Data Tab - MK Infill'!R$37:R$402,MATCH($B34,INT('Data Tab - MK Infill'!$C$37:$C$402),0))),MAX(IF('SCADA Data'!$B$37:$B$402=$B34,'SCADA Data'!G$37:G$402,""),IF('SCADA Data - Historic'!$B$37:$B$402=$B34,'SCADA Data - Historic'!G$37:G$402,""))))</f>
        <v>1183</v>
      </c>
      <c r="H34" s="114" t="str">
        <f t="array" aca="1" ref="H34" ca="1">IFERROR(INDEX('Data Tab - MK Infill'!$S$37:$S$402,MATCH($B34,INT('Data Tab - MK Infill'!$C$37:$C$402)*('Data Tab - MK Infill'!$S$37:$S$402&lt;&gt;""),0)),"")</f>
        <v/>
      </c>
      <c r="I34" s="273" cm="1">
        <f t="array" aca="1" ref="I34" ca="1">IF($B34="","",IFERROR(IF(INDEX('Data Tab - NH Infill'!R$37:R$1000,MATCH($B34,INT('Data Tab - NH Infill'!$C$37:$C$1000),0))="",NA(),INDEX('Data Tab - NH Infill'!R$37:R$1000,MATCH($B34,INT('Data Tab - NH Infill'!$C$37:$C$1000),0))),MAX(IF('SCADA Data'!$B$37:$B$402=$B34,'SCADA Data'!I$37:I$402,""),IF('SCADA Data - Historic'!$B$37:$B$402=$B34,'SCADA Data - Historic'!I$37:I$402,""))))</f>
        <v>1523</v>
      </c>
      <c r="J34" s="114" t="str">
        <f t="array" aca="1" ref="J34" ca="1">IFERROR(INDEX('Data Tab - NH Infill'!$S$37:$S$1000,MATCH($B34,INT('Data Tab - NH Infill'!$C$37:$C$1000)*('Data Tab - NH Infill'!$S$37:$S$1000&lt;&gt;""),0)),"")</f>
        <v/>
      </c>
      <c r="K34" s="272">
        <f t="array" aca="1" ref="K34" ca="1">IF($B34="","",IFERROR(IF(INDEX('Data Tab - SH Infill'!R$37:R$402,MATCH($B34,INT('Data Tab - SH Infill'!$C$37:$C$402),0))="",NA(),INDEX('Data Tab - SH Infill'!R$37:R$402,MATCH($B34,INT('Data Tab - SH Infill'!$C$37:$C$402),0))),MAX(IF('SCADA Data'!$B$37:$B$8980=$B34,'SCADA Data'!H$37:H$8980,""),IF('SCADA Data - Historic'!$B$37:$B$8980=$B34,'SCADA Data - Historic'!H$37:H$8980,""))))</f>
        <v>251.30000305175781</v>
      </c>
      <c r="L34" s="250" t="str">
        <f t="array" aca="1" ref="L34" ca="1">IFERROR(INDEX('Data Tab - SH Infill'!$S$37:$S$402,MATCH($B34,INT('Data Tab - SH Infill'!$C$37:$C$402)*('Data Tab - SH Infill'!$S$37:$S$402&lt;&gt;""),0)),"")</f>
        <v/>
      </c>
    </row>
    <row r="35" spans="2:12" s="264" customFormat="1" x14ac:dyDescent="0.2">
      <c r="B35" s="265">
        <f t="shared" ca="1" si="0"/>
        <v>44951</v>
      </c>
      <c r="C35" s="266" cm="1">
        <f t="array" aca="1" ref="C35" ca="1">IF($B35="","",IFERROR(IF(INDEX('Data Tab - BV Infill'!R$37:R$1000,MATCH($B35,INT('Data Tab - BV Infill'!$C$37:$C$1000),0))="",NA(),INDEX('Data Tab - BV Infill'!R$37:R$1000,MATCH($B35,INT('Data Tab - BV Infill'!$C$37:$C$1000),0))),MAX(IF('SCADA Data'!$B$37:$B$402=$B35,'SCADA Data'!D$37:D$402,""),IF('SCADA Data - Historic'!$B$37:$B$402=$B35,'SCADA Data - Historic'!D$37:D$402,""))))</f>
        <v>226.990478515625</v>
      </c>
      <c r="D35" s="267" cm="1">
        <f t="array" aca="1" ref="D35" ca="1">IF($B35="","",IFERROR(IF(INDEX('Data Tab - BV Infill'!T$37:T$1000,MATCH($B35,INT('Data Tab - BV Infill'!$C$37:$C$1000),0))="",NA(),INDEX('Data Tab - BV Infill'!T$37:T$1000,MATCH($B35,INT('Data Tab - BV Infill'!$C$37:$C$1000),0))),MAX(IF('SCADA Data'!$B$37:$B$402=$B35,'SCADA Data'!E$37:E$402,""),IF('SCADA Data - Historic'!$B$37:$B$402=$B35,'SCADA Data - Historic'!E$37:E$402,""))))</f>
        <v>397.591796875</v>
      </c>
      <c r="E35" s="267" cm="1">
        <f t="array" aca="1" ref="E35" ca="1">IF($B35="","",IFERROR(IF(INDEX('Data Tab - BV Infill'!U$37:U$1000,MATCH($B35,INT('Data Tab - BV Infill'!$C$37:$C$1000),0))="",NA(),INDEX('Data Tab - BV Infill'!U$37:U$1000,MATCH($B35,INT('Data Tab - BV Infill'!$C$37:$C$1000),0))),MAX(IF('SCADA Data'!$B$37:$B$402=$B35,'SCADA Data'!F$37:F$402,""),IF('SCADA Data - Historic'!$B$37:$B$402=$B35,'SCADA Data - Historic'!F$37:F$402,""))))</f>
        <v>0</v>
      </c>
      <c r="F35" s="101" t="str">
        <f t="array" aca="1" ref="F35" ca="1">IFERROR(INDEX('Data Tab - BV Infill'!$S$37:$S$402,MATCH($B35,INT('Data Tab - BV Infill'!$C$37:$C$402)*('Data Tab - BV Infill'!$S$37:$S$402&lt;&gt;""),0)),"")</f>
        <v/>
      </c>
      <c r="G35" s="266" cm="1">
        <f t="array" aca="1" ref="G35" ca="1">IF($B35="","",IFERROR(IF(INDEX('Data Tab - MK Infill'!R$37:R$402,MATCH($B35,INT('Data Tab - MK Infill'!$C$37:$C$402),0))="",NA(),INDEX('Data Tab - MK Infill'!R$37:R$402,MATCH($B35,INT('Data Tab - MK Infill'!$C$37:$C$402),0))),MAX(IF('SCADA Data'!$B$37:$B$402=$B35,'SCADA Data'!G$37:G$402,""),IF('SCADA Data - Historic'!$B$37:$B$402=$B35,'SCADA Data - Historic'!G$37:G$402,""))))</f>
        <v>1789</v>
      </c>
      <c r="H35" s="101" t="str">
        <f t="array" aca="1" ref="H35" ca="1">IFERROR(INDEX('Data Tab - MK Infill'!$S$37:$S$402,MATCH($B35,INT('Data Tab - MK Infill'!$C$37:$C$402)*('Data Tab - MK Infill'!$S$37:$S$402&lt;&gt;""),0)),"")</f>
        <v/>
      </c>
      <c r="I35" s="266" cm="1">
        <f t="array" aca="1" ref="I35" ca="1">IF($B35="","",IFERROR(IF(INDEX('Data Tab - NH Infill'!R$37:R$1000,MATCH($B35,INT('Data Tab - NH Infill'!$C$37:$C$1000),0))="",NA(),INDEX('Data Tab - NH Infill'!R$37:R$1000,MATCH($B35,INT('Data Tab - NH Infill'!$C$37:$C$1000),0))),MAX(IF('SCADA Data'!$B$37:$B$402=$B35,'SCADA Data'!I$37:I$402,""),IF('SCADA Data - Historic'!$B$37:$B$402=$B35,'SCADA Data - Historic'!I$37:I$402,""))))</f>
        <v>1520</v>
      </c>
      <c r="J35" s="101" t="str">
        <f t="array" aca="1" ref="J35" ca="1">IFERROR(INDEX('Data Tab - NH Infill'!$S$37:$S$1000,MATCH($B35,INT('Data Tab - NH Infill'!$C$37:$C$1000)*('Data Tab - NH Infill'!$S$37:$S$1000&lt;&gt;""),0)),"")</f>
        <v/>
      </c>
      <c r="K35" s="266">
        <f t="array" aca="1" ref="K35" ca="1">IF($B35="","",IFERROR(IF(INDEX('Data Tab - SH Infill'!R$37:R$402,MATCH($B35,INT('Data Tab - SH Infill'!$C$37:$C$402),0))="",NA(),INDEX('Data Tab - SH Infill'!R$37:R$402,MATCH($B35,INT('Data Tab - SH Infill'!$C$37:$C$402),0))),MAX(IF('SCADA Data'!$B$37:$B$8980=$B35,'SCADA Data'!H$37:H$8980,""),IF('SCADA Data - Historic'!$B$37:$B$8980=$B35,'SCADA Data - Historic'!H$37:H$8980,""))))</f>
        <v>248.75</v>
      </c>
      <c r="L35" s="249" t="str">
        <f t="array" aca="1" ref="L35" ca="1">IFERROR(INDEX('Data Tab - SH Infill'!$S$37:$S$402,MATCH($B35,INT('Data Tab - SH Infill'!$C$37:$C$402)*('Data Tab - SH Infill'!$S$37:$S$402&lt;&gt;""),0)),"")</f>
        <v/>
      </c>
    </row>
    <row r="36" spans="2:12" s="264" customFormat="1" x14ac:dyDescent="0.2">
      <c r="B36" s="265">
        <f t="shared" ca="1" si="0"/>
        <v>44952</v>
      </c>
      <c r="C36" s="268" cm="1">
        <f t="array" aca="1" ref="C36" ca="1">IF($B36="","",IFERROR(IF(INDEX('Data Tab - BV Infill'!R$37:R$1000,MATCH($B36,INT('Data Tab - BV Infill'!$C$37:$C$1000),0))="",NA(),INDEX('Data Tab - BV Infill'!R$37:R$1000,MATCH($B36,INT('Data Tab - BV Infill'!$C$37:$C$1000),0))),MAX(IF('SCADA Data'!$B$37:$B$402=$B36,'SCADA Data'!D$37:D$402,""),IF('SCADA Data - Historic'!$B$37:$B$402=$B36,'SCADA Data - Historic'!D$37:D$402,""))))</f>
        <v>189.4072265625</v>
      </c>
      <c r="D36" s="269" cm="1">
        <f t="array" aca="1" ref="D36" ca="1">IF($B36="","",IFERROR(IF(INDEX('Data Tab - BV Infill'!T$37:T$1000,MATCH($B36,INT('Data Tab - BV Infill'!$C$37:$C$1000),0))="",NA(),INDEX('Data Tab - BV Infill'!T$37:T$1000,MATCH($B36,INT('Data Tab - BV Infill'!$C$37:$C$1000),0))),MAX(IF('SCADA Data'!$B$37:$B$402=$B36,'SCADA Data'!E$37:E$402,""),IF('SCADA Data - Historic'!$B$37:$B$402=$B36,'SCADA Data - Historic'!E$37:E$402,""))))</f>
        <v>126.0390625</v>
      </c>
      <c r="E36" s="269" cm="1">
        <f t="array" aca="1" ref="E36" ca="1">IF($B36="","",IFERROR(IF(INDEX('Data Tab - BV Infill'!U$37:U$1000,MATCH($B36,INT('Data Tab - BV Infill'!$C$37:$C$1000),0))="",NA(),INDEX('Data Tab - BV Infill'!U$37:U$1000,MATCH($B36,INT('Data Tab - BV Infill'!$C$37:$C$1000),0))),MAX(IF('SCADA Data'!$B$37:$B$402=$B36,'SCADA Data'!F$37:F$402,""),IF('SCADA Data - Historic'!$B$37:$B$402=$B36,'SCADA Data - Historic'!F$37:F$402,""))))</f>
        <v>0</v>
      </c>
      <c r="F36" s="114" t="str">
        <f t="array" aca="1" ref="F36" ca="1">IFERROR(INDEX('Data Tab - BV Infill'!$S$37:$S$402,MATCH($B36,INT('Data Tab - BV Infill'!$C$37:$C$402)*('Data Tab - BV Infill'!$S$37:$S$402&lt;&gt;""),0)),"")</f>
        <v/>
      </c>
      <c r="G36" s="270" cm="1">
        <f t="array" aca="1" ref="G36" ca="1">IF($B36="","",IFERROR(IF(INDEX('Data Tab - MK Infill'!R$37:R$402,MATCH($B36,INT('Data Tab - MK Infill'!$C$37:$C$402),0))="",NA(),INDEX('Data Tab - MK Infill'!R$37:R$402,MATCH($B36,INT('Data Tab - MK Infill'!$C$37:$C$402),0))),MAX(IF('SCADA Data'!$B$37:$B$402=$B36,'SCADA Data'!G$37:G$402,""),IF('SCADA Data - Historic'!$B$37:$B$402=$B36,'SCADA Data - Historic'!G$37:G$402,""))))</f>
        <v>549</v>
      </c>
      <c r="H36" s="114" t="str">
        <f t="array" aca="1" ref="H36" ca="1">IFERROR(INDEX('Data Tab - MK Infill'!$S$37:$S$402,MATCH($B36,INT('Data Tab - MK Infill'!$C$37:$C$402)*('Data Tab - MK Infill'!$S$37:$S$402&lt;&gt;""),0)),"")</f>
        <v/>
      </c>
      <c r="I36" s="273" cm="1">
        <f t="array" aca="1" ref="I36" ca="1">IF($B36="","",IFERROR(IF(INDEX('Data Tab - NH Infill'!R$37:R$1000,MATCH($B36,INT('Data Tab - NH Infill'!$C$37:$C$1000),0))="",NA(),INDEX('Data Tab - NH Infill'!R$37:R$1000,MATCH($B36,INT('Data Tab - NH Infill'!$C$37:$C$1000),0))),MAX(IF('SCADA Data'!$B$37:$B$402=$B36,'SCADA Data'!I$37:I$402,""),IF('SCADA Data - Historic'!$B$37:$B$402=$B36,'SCADA Data - Historic'!I$37:I$402,""))))</f>
        <v>1513</v>
      </c>
      <c r="J36" s="114" t="str">
        <f t="array" aca="1" ref="J36" ca="1">IFERROR(INDEX('Data Tab - NH Infill'!$S$37:$S$1000,MATCH($B36,INT('Data Tab - NH Infill'!$C$37:$C$1000)*('Data Tab - NH Infill'!$S$37:$S$1000&lt;&gt;""),0)),"")</f>
        <v/>
      </c>
      <c r="K36" s="272">
        <f t="array" aca="1" ref="K36" ca="1">IF($B36="","",IFERROR(IF(INDEX('Data Tab - SH Infill'!R$37:R$402,MATCH($B36,INT('Data Tab - SH Infill'!$C$37:$C$402),0))="",NA(),INDEX('Data Tab - SH Infill'!R$37:R$402,MATCH($B36,INT('Data Tab - SH Infill'!$C$37:$C$402),0))),MAX(IF('SCADA Data'!$B$37:$B$8980=$B36,'SCADA Data'!H$37:H$8980,""),IF('SCADA Data - Historic'!$B$37:$B$8980=$B36,'SCADA Data - Historic'!H$37:H$8980,""))))</f>
        <v>247.41999816894531</v>
      </c>
      <c r="L36" s="250" t="str">
        <f t="array" aca="1" ref="L36" ca="1">IFERROR(INDEX('Data Tab - SH Infill'!$S$37:$S$402,MATCH($B36,INT('Data Tab - SH Infill'!$C$37:$C$402)*('Data Tab - SH Infill'!$S$37:$S$402&lt;&gt;""),0)),"")</f>
        <v/>
      </c>
    </row>
    <row r="37" spans="2:12" s="264" customFormat="1" x14ac:dyDescent="0.2">
      <c r="B37" s="265">
        <f t="shared" ca="1" si="0"/>
        <v>44953</v>
      </c>
      <c r="C37" s="266" cm="1">
        <f t="array" aca="1" ref="C37" ca="1">IF($B37="","",IFERROR(IF(INDEX('Data Tab - BV Infill'!R$37:R$1000,MATCH($B37,INT('Data Tab - BV Infill'!$C$37:$C$1000),0))="",NA(),INDEX('Data Tab - BV Infill'!R$37:R$1000,MATCH($B37,INT('Data Tab - BV Infill'!$C$37:$C$1000),0))),MAX(IF('SCADA Data'!$B$37:$B$402=$B37,'SCADA Data'!D$37:D$402,""),IF('SCADA Data - Historic'!$B$37:$B$402=$B37,'SCADA Data - Historic'!D$37:D$402,""))))</f>
        <v>192.3955078125</v>
      </c>
      <c r="D37" s="267" cm="1">
        <f t="array" aca="1" ref="D37" ca="1">IF($B37="","",IFERROR(IF(INDEX('Data Tab - BV Infill'!T$37:T$1000,MATCH($B37,INT('Data Tab - BV Infill'!$C$37:$C$1000),0))="",NA(),INDEX('Data Tab - BV Infill'!T$37:T$1000,MATCH($B37,INT('Data Tab - BV Infill'!$C$37:$C$1000),0))),MAX(IF('SCADA Data'!$B$37:$B$402=$B37,'SCADA Data'!E$37:E$402,""),IF('SCADA Data - Historic'!$B$37:$B$402=$B37,'SCADA Data - Historic'!E$37:E$402,""))))</f>
        <v>188.830078125</v>
      </c>
      <c r="E37" s="267" cm="1">
        <f t="array" aca="1" ref="E37" ca="1">IF($B37="","",IFERROR(IF(INDEX('Data Tab - BV Infill'!U$37:U$1000,MATCH($B37,INT('Data Tab - BV Infill'!$C$37:$C$1000),0))="",NA(),INDEX('Data Tab - BV Infill'!U$37:U$1000,MATCH($B37,INT('Data Tab - BV Infill'!$C$37:$C$1000),0))),MAX(IF('SCADA Data'!$B$37:$B$402=$B37,'SCADA Data'!F$37:F$402,""),IF('SCADA Data - Historic'!$B$37:$B$402=$B37,'SCADA Data - Historic'!F$37:F$402,""))))</f>
        <v>0</v>
      </c>
      <c r="F37" s="101" t="str">
        <f t="array" aca="1" ref="F37" ca="1">IFERROR(INDEX('Data Tab - BV Infill'!$S$37:$S$402,MATCH($B37,INT('Data Tab - BV Infill'!$C$37:$C$402)*('Data Tab - BV Infill'!$S$37:$S$402&lt;&gt;""),0)),"")</f>
        <v/>
      </c>
      <c r="G37" s="266" cm="1">
        <f t="array" aca="1" ref="G37" ca="1">IF($B37="","",IFERROR(IF(INDEX('Data Tab - MK Infill'!R$37:R$402,MATCH($B37,INT('Data Tab - MK Infill'!$C$37:$C$402),0))="",NA(),INDEX('Data Tab - MK Infill'!R$37:R$402,MATCH($B37,INT('Data Tab - MK Infill'!$C$37:$C$402),0))),MAX(IF('SCADA Data'!$B$37:$B$402=$B37,'SCADA Data'!G$37:G$402,""),IF('SCADA Data - Historic'!$B$37:$B$402=$B37,'SCADA Data - Historic'!G$37:G$402,""))))</f>
        <v>1823</v>
      </c>
      <c r="H37" s="101" t="str">
        <f t="array" aca="1" ref="H37" ca="1">IFERROR(INDEX('Data Tab - MK Infill'!$S$37:$S$402,MATCH($B37,INT('Data Tab - MK Infill'!$C$37:$C$402)*('Data Tab - MK Infill'!$S$37:$S$402&lt;&gt;""),0)),"")</f>
        <v/>
      </c>
      <c r="I37" s="266" cm="1">
        <f t="array" aca="1" ref="I37" ca="1">IF($B37="","",IFERROR(IF(INDEX('Data Tab - NH Infill'!R$37:R$1000,MATCH($B37,INT('Data Tab - NH Infill'!$C$37:$C$1000),0))="",NA(),INDEX('Data Tab - NH Infill'!R$37:R$1000,MATCH($B37,INT('Data Tab - NH Infill'!$C$37:$C$1000),0))),MAX(IF('SCADA Data'!$B$37:$B$402=$B37,'SCADA Data'!I$37:I$402,""),IF('SCADA Data - Historic'!$B$37:$B$402=$B37,'SCADA Data - Historic'!I$37:I$402,""))))</f>
        <v>1434.5</v>
      </c>
      <c r="J37" s="101" t="str">
        <f t="array" aca="1" ref="J37" ca="1">IFERROR(INDEX('Data Tab - NH Infill'!$S$37:$S$1000,MATCH($B37,INT('Data Tab - NH Infill'!$C$37:$C$1000)*('Data Tab - NH Infill'!$S$37:$S$1000&lt;&gt;""),0)),"")</f>
        <v/>
      </c>
      <c r="K37" s="266">
        <f t="array" aca="1" ref="K37" ca="1">IF($B37="","",IFERROR(IF(INDEX('Data Tab - SH Infill'!R$37:R$402,MATCH($B37,INT('Data Tab - SH Infill'!$C$37:$C$402),0))="",NA(),INDEX('Data Tab - SH Infill'!R$37:R$402,MATCH($B37,INT('Data Tab - SH Infill'!$C$37:$C$402),0))),MAX(IF('SCADA Data'!$B$37:$B$8980=$B37,'SCADA Data'!H$37:H$8980,""),IF('SCADA Data - Historic'!$B$37:$B$8980=$B37,'SCADA Data - Historic'!H$37:H$8980,""))))</f>
        <v>228.22999572753906</v>
      </c>
      <c r="L37" s="249" t="str">
        <f t="array" aca="1" ref="L37" ca="1">IFERROR(INDEX('Data Tab - SH Infill'!$S$37:$S$402,MATCH($B37,INT('Data Tab - SH Infill'!$C$37:$C$402)*('Data Tab - SH Infill'!$S$37:$S$402&lt;&gt;""),0)),"")</f>
        <v/>
      </c>
    </row>
    <row r="38" spans="2:12" s="264" customFormat="1" x14ac:dyDescent="0.2">
      <c r="B38" s="265">
        <f t="shared" ca="1" si="0"/>
        <v>44954</v>
      </c>
      <c r="C38" s="268" cm="1">
        <f t="array" aca="1" ref="C38" ca="1">IF($B38="","",IFERROR(IF(INDEX('Data Tab - BV Infill'!R$37:R$1000,MATCH($B38,INT('Data Tab - BV Infill'!$C$37:$C$1000),0))="",NA(),INDEX('Data Tab - BV Infill'!R$37:R$1000,MATCH($B38,INT('Data Tab - BV Infill'!$C$37:$C$1000),0))),MAX(IF('SCADA Data'!$B$37:$B$402=$B38,'SCADA Data'!D$37:D$402,""),IF('SCADA Data - Historic'!$B$37:$B$402=$B38,'SCADA Data - Historic'!D$37:D$402,""))))</f>
        <v>185.3232421875</v>
      </c>
      <c r="D38" s="269" cm="1">
        <f t="array" aca="1" ref="D38" ca="1">IF($B38="","",IFERROR(IF(INDEX('Data Tab - BV Infill'!T$37:T$1000,MATCH($B38,INT('Data Tab - BV Infill'!$C$37:$C$1000),0))="",NA(),INDEX('Data Tab - BV Infill'!T$37:T$1000,MATCH($B38,INT('Data Tab - BV Infill'!$C$37:$C$1000),0))),MAX(IF('SCADA Data'!$B$37:$B$402=$B38,'SCADA Data'!E$37:E$402,""),IF('SCADA Data - Historic'!$B$37:$B$402=$B38,'SCADA Data - Historic'!E$37:E$402,""))))</f>
        <v>193.73046875</v>
      </c>
      <c r="E38" s="269" cm="1">
        <f t="array" aca="1" ref="E38" ca="1">IF($B38="","",IFERROR(IF(INDEX('Data Tab - BV Infill'!U$37:U$1000,MATCH($B38,INT('Data Tab - BV Infill'!$C$37:$C$1000),0))="",NA(),INDEX('Data Tab - BV Infill'!U$37:U$1000,MATCH($B38,INT('Data Tab - BV Infill'!$C$37:$C$1000),0))),MAX(IF('SCADA Data'!$B$37:$B$402=$B38,'SCADA Data'!F$37:F$402,""),IF('SCADA Data - Historic'!$B$37:$B$402=$B38,'SCADA Data - Historic'!F$37:F$402,""))))</f>
        <v>0</v>
      </c>
      <c r="F38" s="114" t="str">
        <f t="array" aca="1" ref="F38" ca="1">IFERROR(INDEX('Data Tab - BV Infill'!$S$37:$S$402,MATCH($B38,INT('Data Tab - BV Infill'!$C$37:$C$402)*('Data Tab - BV Infill'!$S$37:$S$402&lt;&gt;""),0)),"")</f>
        <v/>
      </c>
      <c r="G38" s="270" cm="1">
        <f t="array" aca="1" ref="G38" ca="1">IF($B38="","",IFERROR(IF(INDEX('Data Tab - MK Infill'!R$37:R$402,MATCH($B38,INT('Data Tab - MK Infill'!$C$37:$C$402),0))="",NA(),INDEX('Data Tab - MK Infill'!R$37:R$402,MATCH($B38,INT('Data Tab - MK Infill'!$C$37:$C$402),0))),MAX(IF('SCADA Data'!$B$37:$B$402=$B38,'SCADA Data'!G$37:G$402,""),IF('SCADA Data - Historic'!$B$37:$B$402=$B38,'SCADA Data - Historic'!G$37:G$402,""))))</f>
        <v>269</v>
      </c>
      <c r="H38" s="114" t="str">
        <f t="array" aca="1" ref="H38" ca="1">IFERROR(INDEX('Data Tab - MK Infill'!$S$37:$S$402,MATCH($B38,INT('Data Tab - MK Infill'!$C$37:$C$402)*('Data Tab - MK Infill'!$S$37:$S$402&lt;&gt;""),0)),"")</f>
        <v/>
      </c>
      <c r="I38" s="273" cm="1">
        <f t="array" aca="1" ref="I38" ca="1">IF($B38="","",IFERROR(IF(INDEX('Data Tab - NH Infill'!R$37:R$1000,MATCH($B38,INT('Data Tab - NH Infill'!$C$37:$C$1000),0))="",NA(),INDEX('Data Tab - NH Infill'!R$37:R$1000,MATCH($B38,INT('Data Tab - NH Infill'!$C$37:$C$1000),0))),MAX(IF('SCADA Data'!$B$37:$B$402=$B38,'SCADA Data'!I$37:I$402,""),IF('SCADA Data - Historic'!$B$37:$B$402=$B38,'SCADA Data - Historic'!I$37:I$402,""))))</f>
        <v>1497.5</v>
      </c>
      <c r="J38" s="114" t="str">
        <f t="array" aca="1" ref="J38" ca="1">IFERROR(INDEX('Data Tab - NH Infill'!$S$37:$S$1000,MATCH($B38,INT('Data Tab - NH Infill'!$C$37:$C$1000)*('Data Tab - NH Infill'!$S$37:$S$1000&lt;&gt;""),0)),"")</f>
        <v/>
      </c>
      <c r="K38" s="272">
        <f t="array" aca="1" ref="K38" ca="1">IF($B38="","",IFERROR(IF(INDEX('Data Tab - SH Infill'!R$37:R$402,MATCH($B38,INT('Data Tab - SH Infill'!$C$37:$C$402),0))="",NA(),INDEX('Data Tab - SH Infill'!R$37:R$402,MATCH($B38,INT('Data Tab - SH Infill'!$C$37:$C$402),0))),MAX(IF('SCADA Data'!$B$37:$B$8980=$B38,'SCADA Data'!H$37:H$8980,""),IF('SCADA Data - Historic'!$B$37:$B$8980=$B38,'SCADA Data - Historic'!H$37:H$8980,""))))</f>
        <v>239.94000244140625</v>
      </c>
      <c r="L38" s="250" t="str">
        <f t="array" aca="1" ref="L38" ca="1">IFERROR(INDEX('Data Tab - SH Infill'!$S$37:$S$402,MATCH($B38,INT('Data Tab - SH Infill'!$C$37:$C$402)*('Data Tab - SH Infill'!$S$37:$S$402&lt;&gt;""),0)),"")</f>
        <v/>
      </c>
    </row>
    <row r="39" spans="2:12" s="264" customFormat="1" x14ac:dyDescent="0.2">
      <c r="B39" s="265">
        <f t="shared" ca="1" si="0"/>
        <v>44955</v>
      </c>
      <c r="C39" s="266" cm="1">
        <f t="array" aca="1" ref="C39" ca="1">IF($B39="","",IFERROR(IF(INDEX('Data Tab - BV Infill'!R$37:R$1000,MATCH($B39,INT('Data Tab - BV Infill'!$C$37:$C$1000),0))="",NA(),INDEX('Data Tab - BV Infill'!R$37:R$1000,MATCH($B39,INT('Data Tab - BV Infill'!$C$37:$C$1000),0))),MAX(IF('SCADA Data'!$B$37:$B$402=$B39,'SCADA Data'!D$37:D$402,""),IF('SCADA Data - Historic'!$B$37:$B$402=$B39,'SCADA Data - Historic'!D$37:D$402,""))))</f>
        <v>181.2392578125</v>
      </c>
      <c r="D39" s="267" cm="1">
        <f t="array" aca="1" ref="D39" ca="1">IF($B39="","",IFERROR(IF(INDEX('Data Tab - BV Infill'!T$37:T$1000,MATCH($B39,INT('Data Tab - BV Infill'!$C$37:$C$1000),0))="",NA(),INDEX('Data Tab - BV Infill'!T$37:T$1000,MATCH($B39,INT('Data Tab - BV Infill'!$C$37:$C$1000),0))),MAX(IF('SCADA Data'!$B$37:$B$402=$B39,'SCADA Data'!E$37:E$402,""),IF('SCADA Data - Historic'!$B$37:$B$402=$B39,'SCADA Data - Historic'!E$37:E$402,""))))</f>
        <v>283.00390625</v>
      </c>
      <c r="E39" s="267" cm="1">
        <f t="array" aca="1" ref="E39" ca="1">IF($B39="","",IFERROR(IF(INDEX('Data Tab - BV Infill'!U$37:U$1000,MATCH($B39,INT('Data Tab - BV Infill'!$C$37:$C$1000),0))="",NA(),INDEX('Data Tab - BV Infill'!U$37:U$1000,MATCH($B39,INT('Data Tab - BV Infill'!$C$37:$C$1000),0))),MAX(IF('SCADA Data'!$B$37:$B$402=$B39,'SCADA Data'!F$37:F$402,""),IF('SCADA Data - Historic'!$B$37:$B$402=$B39,'SCADA Data - Historic'!F$37:F$402,""))))</f>
        <v>0</v>
      </c>
      <c r="F39" s="101" t="str">
        <f t="array" aca="1" ref="F39" ca="1">IFERROR(INDEX('Data Tab - BV Infill'!$S$37:$S$402,MATCH($B39,INT('Data Tab - BV Infill'!$C$37:$C$402)*('Data Tab - BV Infill'!$S$37:$S$402&lt;&gt;""),0)),"")</f>
        <v/>
      </c>
      <c r="G39" s="266" cm="1">
        <f t="array" aca="1" ref="G39" ca="1">IF($B39="","",IFERROR(IF(INDEX('Data Tab - MK Infill'!R$37:R$402,MATCH($B39,INT('Data Tab - MK Infill'!$C$37:$C$402),0))="",NA(),INDEX('Data Tab - MK Infill'!R$37:R$402,MATCH($B39,INT('Data Tab - MK Infill'!$C$37:$C$402),0))),MAX(IF('SCADA Data'!$B$37:$B$402=$B39,'SCADA Data'!G$37:G$402,""),IF('SCADA Data - Historic'!$B$37:$B$402=$B39,'SCADA Data - Historic'!G$37:G$402,""))))</f>
        <v>1072</v>
      </c>
      <c r="H39" s="101" t="str">
        <f t="array" aca="1" ref="H39" ca="1">IFERROR(INDEX('Data Tab - MK Infill'!$S$37:$S$402,MATCH($B39,INT('Data Tab - MK Infill'!$C$37:$C$402)*('Data Tab - MK Infill'!$S$37:$S$402&lt;&gt;""),0)),"")</f>
        <v/>
      </c>
      <c r="I39" s="266" cm="1">
        <f t="array" aca="1" ref="I39" ca="1">IF($B39="","",IFERROR(IF(INDEX('Data Tab - NH Infill'!R$37:R$1000,MATCH($B39,INT('Data Tab - NH Infill'!$C$37:$C$1000),0))="",NA(),INDEX('Data Tab - NH Infill'!R$37:R$1000,MATCH($B39,INT('Data Tab - NH Infill'!$C$37:$C$1000),0))),MAX(IF('SCADA Data'!$B$37:$B$402=$B39,'SCADA Data'!I$37:I$402,""),IF('SCADA Data - Historic'!$B$37:$B$402=$B39,'SCADA Data - Historic'!I$37:I$402,""))))</f>
        <v>1398.5</v>
      </c>
      <c r="J39" s="101" t="str">
        <f t="array" aca="1" ref="J39" ca="1">IFERROR(INDEX('Data Tab - NH Infill'!$S$37:$S$1000,MATCH($B39,INT('Data Tab - NH Infill'!$C$37:$C$1000)*('Data Tab - NH Infill'!$S$37:$S$1000&lt;&gt;""),0)),"")</f>
        <v/>
      </c>
      <c r="K39" s="266">
        <f t="array" aca="1" ref="K39" ca="1">IF($B39="","",IFERROR(IF(INDEX('Data Tab - SH Infill'!R$37:R$402,MATCH($B39,INT('Data Tab - SH Infill'!$C$37:$C$402),0))="",NA(),INDEX('Data Tab - SH Infill'!R$37:R$402,MATCH($B39,INT('Data Tab - SH Infill'!$C$37:$C$402),0))),MAX(IF('SCADA Data'!$B$37:$B$8980=$B39,'SCADA Data'!H$37:H$8980,""),IF('SCADA Data - Historic'!$B$37:$B$8980=$B39,'SCADA Data - Historic'!H$37:H$8980,""))))</f>
        <v>210.83999633789063</v>
      </c>
      <c r="L39" s="249" t="str">
        <f t="array" aca="1" ref="L39" ca="1">IFERROR(INDEX('Data Tab - SH Infill'!$S$37:$S$402,MATCH($B39,INT('Data Tab - SH Infill'!$C$37:$C$402)*('Data Tab - SH Infill'!$S$37:$S$402&lt;&gt;""),0)),"")</f>
        <v/>
      </c>
    </row>
    <row r="40" spans="2:12" s="264" customFormat="1" x14ac:dyDescent="0.2">
      <c r="B40" s="265">
        <f t="shared" ca="1" si="0"/>
        <v>44956</v>
      </c>
      <c r="C40" s="268" cm="1">
        <f t="array" aca="1" ref="C40" ca="1">IF($B40="","",IFERROR(IF(INDEX('Data Tab - BV Infill'!R$37:R$1000,MATCH($B40,INT('Data Tab - BV Infill'!$C$37:$C$1000),0))="",NA(),INDEX('Data Tab - BV Infill'!R$37:R$1000,MATCH($B40,INT('Data Tab - BV Infill'!$C$37:$C$1000),0))),MAX(IF('SCADA Data'!$B$37:$B$402=$B40,'SCADA Data'!D$37:D$402,""),IF('SCADA Data - Historic'!$B$37:$B$402=$B40,'SCADA Data - Historic'!D$37:D$402,""))))</f>
        <v>376.7724609375</v>
      </c>
      <c r="D40" s="269" cm="1">
        <f t="array" aca="1" ref="D40" ca="1">IF($B40="","",IFERROR(IF(INDEX('Data Tab - BV Infill'!T$37:T$1000,MATCH($B40,INT('Data Tab - BV Infill'!$C$37:$C$1000),0))="",NA(),INDEX('Data Tab - BV Infill'!T$37:T$1000,MATCH($B40,INT('Data Tab - BV Infill'!$C$37:$C$1000),0))),MAX(IF('SCADA Data'!$B$37:$B$402=$B40,'SCADA Data'!E$37:E$402,""),IF('SCADA Data - Historic'!$B$37:$B$402=$B40,'SCADA Data - Historic'!E$37:E$402,""))))</f>
        <v>129.009765625</v>
      </c>
      <c r="E40" s="269" cm="1">
        <f t="array" aca="1" ref="E40" ca="1">IF($B40="","",IFERROR(IF(INDEX('Data Tab - BV Infill'!U$37:U$1000,MATCH($B40,INT('Data Tab - BV Infill'!$C$37:$C$1000),0))="",NA(),INDEX('Data Tab - BV Infill'!U$37:U$1000,MATCH($B40,INT('Data Tab - BV Infill'!$C$37:$C$1000),0))),MAX(IF('SCADA Data'!$B$37:$B$402=$B40,'SCADA Data'!F$37:F$402,""),IF('SCADA Data - Historic'!$B$37:$B$402=$B40,'SCADA Data - Historic'!F$37:F$402,""))))</f>
        <v>0</v>
      </c>
      <c r="F40" s="114" t="str">
        <f t="array" aca="1" ref="F40" ca="1">IFERROR(INDEX('Data Tab - BV Infill'!$S$37:$S$402,MATCH($B40,INT('Data Tab - BV Infill'!$C$37:$C$402)*('Data Tab - BV Infill'!$S$37:$S$402&lt;&gt;""),0)),"")</f>
        <v/>
      </c>
      <c r="G40" s="270" cm="1">
        <f t="array" aca="1" ref="G40" ca="1">IF($B40="","",IFERROR(IF(INDEX('Data Tab - MK Infill'!R$37:R$402,MATCH($B40,INT('Data Tab - MK Infill'!$C$37:$C$402),0))="",NA(),INDEX('Data Tab - MK Infill'!R$37:R$402,MATCH($B40,INT('Data Tab - MK Infill'!$C$37:$C$402),0))),MAX(IF('SCADA Data'!$B$37:$B$402=$B40,'SCADA Data'!G$37:G$402,""),IF('SCADA Data - Historic'!$B$37:$B$402=$B40,'SCADA Data - Historic'!G$37:G$402,""))))</f>
        <v>2264</v>
      </c>
      <c r="H40" s="114" t="str">
        <f t="array" aca="1" ref="H40" ca="1">IFERROR(INDEX('Data Tab - MK Infill'!$S$37:$S$402,MATCH($B40,INT('Data Tab - MK Infill'!$C$37:$C$402)*('Data Tab - MK Infill'!$S$37:$S$402&lt;&gt;""),0)),"")</f>
        <v/>
      </c>
      <c r="I40" s="273" cm="1">
        <f t="array" aca="1" ref="I40" ca="1">IF($B40="","",IFERROR(IF(INDEX('Data Tab - NH Infill'!R$37:R$1000,MATCH($B40,INT('Data Tab - NH Infill'!$C$37:$C$1000),0))="",NA(),INDEX('Data Tab - NH Infill'!R$37:R$1000,MATCH($B40,INT('Data Tab - NH Infill'!$C$37:$C$1000),0))),MAX(IF('SCADA Data'!$B$37:$B$402=$B40,'SCADA Data'!I$37:I$402,""),IF('SCADA Data - Historic'!$B$37:$B$402=$B40,'SCADA Data - Historic'!I$37:I$402,""))))</f>
        <v>2023</v>
      </c>
      <c r="J40" s="114" t="str">
        <f t="array" aca="1" ref="J40" ca="1">IFERROR(INDEX('Data Tab - NH Infill'!$S$37:$S$1000,MATCH($B40,INT('Data Tab - NH Infill'!$C$37:$C$1000)*('Data Tab - NH Infill'!$S$37:$S$1000&lt;&gt;""),0)),"")</f>
        <v/>
      </c>
      <c r="K40" s="272">
        <f t="array" aca="1" ref="K40" ca="1">IF($B40="","",IFERROR(IF(INDEX('Data Tab - SH Infill'!R$37:R$402,MATCH($B40,INT('Data Tab - SH Infill'!$C$37:$C$402),0))="",NA(),INDEX('Data Tab - SH Infill'!R$37:R$402,MATCH($B40,INT('Data Tab - SH Infill'!$C$37:$C$402),0))),MAX(IF('SCADA Data'!$B$37:$B$8980=$B40,'SCADA Data'!H$37:H$8980,""),IF('SCADA Data - Historic'!$B$37:$B$8980=$B40,'SCADA Data - Historic'!H$37:H$8980,""))))</f>
        <v>228.88999938964844</v>
      </c>
      <c r="L40" s="250" t="str">
        <f t="array" aca="1" ref="L40" ca="1">IFERROR(INDEX('Data Tab - SH Infill'!$S$37:$S$402,MATCH($B40,INT('Data Tab - SH Infill'!$C$37:$C$402)*('Data Tab - SH Infill'!$S$37:$S$402&lt;&gt;""),0)),"")</f>
        <v/>
      </c>
    </row>
    <row r="41" spans="2:12" s="264" customFormat="1" x14ac:dyDescent="0.2">
      <c r="B41" s="265">
        <f t="shared" ca="1" si="0"/>
        <v>44957</v>
      </c>
      <c r="C41" s="266" cm="1">
        <f t="array" aca="1" ref="C41" ca="1">IF($B41="","",IFERROR(IF(INDEX('Data Tab - BV Infill'!R$37:R$1000,MATCH($B41,INT('Data Tab - BV Infill'!$C$37:$C$1000),0))="",NA(),INDEX('Data Tab - BV Infill'!R$37:R$1000,MATCH($B41,INT('Data Tab - BV Infill'!$C$37:$C$1000),0))),MAX(IF('SCADA Data'!$B$37:$B$402=$B41,'SCADA Data'!D$37:D$402,""),IF('SCADA Data - Historic'!$B$37:$B$402=$B41,'SCADA Data - Historic'!D$37:D$402,""))))</f>
        <v>489.181640625</v>
      </c>
      <c r="D41" s="267" cm="1">
        <f t="array" aca="1" ref="D41" ca="1">IF($B41="","",IFERROR(IF(INDEX('Data Tab - BV Infill'!T$37:T$1000,MATCH($B41,INT('Data Tab - BV Infill'!$C$37:$C$1000),0))="",NA(),INDEX('Data Tab - BV Infill'!T$37:T$1000,MATCH($B41,INT('Data Tab - BV Infill'!$C$37:$C$1000),0))),MAX(IF('SCADA Data'!$B$37:$B$402=$B41,'SCADA Data'!E$37:E$402,""),IF('SCADA Data - Historic'!$B$37:$B$402=$B41,'SCADA Data - Historic'!E$37:E$402,""))))</f>
        <v>300.853515625</v>
      </c>
      <c r="E41" s="267" cm="1">
        <f t="array" aca="1" ref="E41" ca="1">IF($B41="","",IFERROR(IF(INDEX('Data Tab - BV Infill'!U$37:U$1000,MATCH($B41,INT('Data Tab - BV Infill'!$C$37:$C$1000),0))="",NA(),INDEX('Data Tab - BV Infill'!U$37:U$1000,MATCH($B41,INT('Data Tab - BV Infill'!$C$37:$C$1000),0))),MAX(IF('SCADA Data'!$B$37:$B$402=$B41,'SCADA Data'!F$37:F$402,""),IF('SCADA Data - Historic'!$B$37:$B$402=$B41,'SCADA Data - Historic'!F$37:F$402,""))))</f>
        <v>0</v>
      </c>
      <c r="F41" s="101" t="str">
        <f t="array" aca="1" ref="F41" ca="1">IFERROR(INDEX('Data Tab - BV Infill'!$S$37:$S$402,MATCH($B41,INT('Data Tab - BV Infill'!$C$37:$C$402)*('Data Tab - BV Infill'!$S$37:$S$402&lt;&gt;""),0)),"")</f>
        <v/>
      </c>
      <c r="G41" s="266" cm="1">
        <f t="array" aca="1" ref="G41" ca="1">IF($B41="","",IFERROR(IF(INDEX('Data Tab - MK Infill'!R$37:R$402,MATCH($B41,INT('Data Tab - MK Infill'!$C$37:$C$402),0))="",NA(),INDEX('Data Tab - MK Infill'!R$37:R$402,MATCH($B41,INT('Data Tab - MK Infill'!$C$37:$C$402),0))),MAX(IF('SCADA Data'!$B$37:$B$402=$B41,'SCADA Data'!G$37:G$402,""),IF('SCADA Data - Historic'!$B$37:$B$402=$B41,'SCADA Data - Historic'!G$37:G$402,""))))</f>
        <v>1252</v>
      </c>
      <c r="H41" s="101" t="str">
        <f t="array" aca="1" ref="H41" ca="1">IFERROR(INDEX('Data Tab - MK Infill'!$S$37:$S$402,MATCH($B41,INT('Data Tab - MK Infill'!$C$37:$C$402)*('Data Tab - MK Infill'!$S$37:$S$402&lt;&gt;""),0)),"")</f>
        <v/>
      </c>
      <c r="I41" s="266" cm="1">
        <f t="array" aca="1" ref="I41" ca="1">IF($B41="","",IFERROR(IF(INDEX('Data Tab - NH Infill'!R$37:R$1000,MATCH($B41,INT('Data Tab - NH Infill'!$C$37:$C$1000),0))="",NA(),INDEX('Data Tab - NH Infill'!R$37:R$1000,MATCH($B41,INT('Data Tab - NH Infill'!$C$37:$C$1000),0))),MAX(IF('SCADA Data'!$B$37:$B$402=$B41,'SCADA Data'!I$37:I$402,""),IF('SCADA Data - Historic'!$B$37:$B$402=$B41,'SCADA Data - Historic'!I$37:I$402,""))))</f>
        <v>2022</v>
      </c>
      <c r="J41" s="101" t="str">
        <f t="array" aca="1" ref="J41" ca="1">IFERROR(INDEX('Data Tab - NH Infill'!$S$37:$S$1000,MATCH($B41,INT('Data Tab - NH Infill'!$C$37:$C$1000)*('Data Tab - NH Infill'!$S$37:$S$1000&lt;&gt;""),0)),"")</f>
        <v/>
      </c>
      <c r="K41" s="266">
        <f t="array" aca="1" ref="K41" ca="1">IF($B41="","",IFERROR(IF(INDEX('Data Tab - SH Infill'!R$37:R$402,MATCH($B41,INT('Data Tab - SH Infill'!$C$37:$C$402),0))="",NA(),INDEX('Data Tab - SH Infill'!R$37:R$402,MATCH($B41,INT('Data Tab - SH Infill'!$C$37:$C$402),0))),MAX(IF('SCADA Data'!$B$37:$B$8980=$B41,'SCADA Data'!H$37:H$8980,""),IF('SCADA Data - Historic'!$B$37:$B$8980=$B41,'SCADA Data - Historic'!H$37:H$8980,""))))</f>
        <v>235.91000366210938</v>
      </c>
      <c r="L41" s="249" t="str">
        <f t="array" aca="1" ref="L41" ca="1">IFERROR(INDEX('Data Tab - SH Infill'!$S$37:$S$402,MATCH($B41,INT('Data Tab - SH Infill'!$C$37:$C$402)*('Data Tab - SH Infill'!$S$37:$S$402&lt;&gt;""),0)),"")</f>
        <v/>
      </c>
    </row>
    <row r="42" spans="2:12" s="264" customFormat="1" x14ac:dyDescent="0.2">
      <c r="B42" s="265">
        <f t="shared" ca="1" si="0"/>
        <v>44958</v>
      </c>
      <c r="C42" s="268" cm="1">
        <f t="array" aca="1" ref="C42" ca="1">IF($B42="","",IFERROR(IF(INDEX('Data Tab - BV Infill'!R$37:R$1000,MATCH($B42,INT('Data Tab - BV Infill'!$C$37:$C$1000),0))="",NA(),INDEX('Data Tab - BV Infill'!R$37:R$1000,MATCH($B42,INT('Data Tab - BV Infill'!$C$37:$C$1000),0))),MAX(IF('SCADA Data'!$B$37:$B$402=$B42,'SCADA Data'!D$37:D$402,""),IF('SCADA Data - Historic'!$B$37:$B$402=$B42,'SCADA Data - Historic'!D$37:D$402,""))))</f>
        <v>278.4580078125</v>
      </c>
      <c r="D42" s="269" cm="1">
        <f t="array" aca="1" ref="D42" ca="1">IF($B42="","",IFERROR(IF(INDEX('Data Tab - BV Infill'!T$37:T$1000,MATCH($B42,INT('Data Tab - BV Infill'!$C$37:$C$1000),0))="",NA(),INDEX('Data Tab - BV Infill'!T$37:T$1000,MATCH($B42,INT('Data Tab - BV Infill'!$C$37:$C$1000),0))),MAX(IF('SCADA Data'!$B$37:$B$402=$B42,'SCADA Data'!E$37:E$402,""),IF('SCADA Data - Historic'!$B$37:$B$402=$B42,'SCADA Data - Historic'!E$37:E$402,""))))</f>
        <v>420.875</v>
      </c>
      <c r="E42" s="269" cm="1">
        <f t="array" aca="1" ref="E42" ca="1">IF($B42="","",IFERROR(IF(INDEX('Data Tab - BV Infill'!U$37:U$1000,MATCH($B42,INT('Data Tab - BV Infill'!$C$37:$C$1000),0))="",NA(),INDEX('Data Tab - BV Infill'!U$37:U$1000,MATCH($B42,INT('Data Tab - BV Infill'!$C$37:$C$1000),0))),MAX(IF('SCADA Data'!$B$37:$B$402=$B42,'SCADA Data'!F$37:F$402,""),IF('SCADA Data - Historic'!$B$37:$B$402=$B42,'SCADA Data - Historic'!F$37:F$402,""))))</f>
        <v>0</v>
      </c>
      <c r="F42" s="114" t="str">
        <f t="array" aca="1" ref="F42" ca="1">IFERROR(INDEX('Data Tab - BV Infill'!$S$37:$S$402,MATCH($B42,INT('Data Tab - BV Infill'!$C$37:$C$402)*('Data Tab - BV Infill'!$S$37:$S$402&lt;&gt;""),0)),"")</f>
        <v/>
      </c>
      <c r="G42" s="270" cm="1">
        <f t="array" aca="1" ref="G42" ca="1">IF($B42="","",IFERROR(IF(INDEX('Data Tab - MK Infill'!R$37:R$402,MATCH($B42,INT('Data Tab - MK Infill'!$C$37:$C$402),0))="",NA(),INDEX('Data Tab - MK Infill'!R$37:R$402,MATCH($B42,INT('Data Tab - MK Infill'!$C$37:$C$402),0))),MAX(IF('SCADA Data'!$B$37:$B$402=$B42,'SCADA Data'!G$37:G$402,""),IF('SCADA Data - Historic'!$B$37:$B$402=$B42,'SCADA Data - Historic'!G$37:G$402,""))))</f>
        <v>1070</v>
      </c>
      <c r="H42" s="114" t="str">
        <f t="array" aca="1" ref="H42" ca="1">IFERROR(INDEX('Data Tab - MK Infill'!$S$37:$S$402,MATCH($B42,INT('Data Tab - MK Infill'!$C$37:$C$402)*('Data Tab - MK Infill'!$S$37:$S$402&lt;&gt;""),0)),"")</f>
        <v/>
      </c>
      <c r="I42" s="273" cm="1">
        <f t="array" aca="1" ref="I42" ca="1">IF($B42="","",IFERROR(IF(INDEX('Data Tab - NH Infill'!R$37:R$1000,MATCH($B42,INT('Data Tab - NH Infill'!$C$37:$C$1000),0))="",NA(),INDEX('Data Tab - NH Infill'!R$37:R$1000,MATCH($B42,INT('Data Tab - NH Infill'!$C$37:$C$1000),0))),MAX(IF('SCADA Data'!$B$37:$B$402=$B42,'SCADA Data'!I$37:I$402,""),IF('SCADA Data - Historic'!$B$37:$B$402=$B42,'SCADA Data - Historic'!I$37:I$402,""))))</f>
        <v>1593</v>
      </c>
      <c r="J42" s="114" t="str">
        <f t="array" aca="1" ref="J42" ca="1">IFERROR(INDEX('Data Tab - NH Infill'!$S$37:$S$1000,MATCH($B42,INT('Data Tab - NH Infill'!$C$37:$C$1000)*('Data Tab - NH Infill'!$S$37:$S$1000&lt;&gt;""),0)),"")</f>
        <v/>
      </c>
      <c r="K42" s="272">
        <f t="array" aca="1" ref="K42" ca="1">IF($B42="","",IFERROR(IF(INDEX('Data Tab - SH Infill'!R$37:R$402,MATCH($B42,INT('Data Tab - SH Infill'!$C$37:$C$402),0))="",NA(),INDEX('Data Tab - SH Infill'!R$37:R$402,MATCH($B42,INT('Data Tab - SH Infill'!$C$37:$C$402),0))),MAX(IF('SCADA Data'!$B$37:$B$8980=$B42,'SCADA Data'!H$37:H$8980,""),IF('SCADA Data - Historic'!$B$37:$B$8980=$B42,'SCADA Data - Historic'!H$37:H$8980,""))))</f>
        <v>213.39999389648438</v>
      </c>
      <c r="L42" s="250" t="str">
        <f t="array" aca="1" ref="L42" ca="1">IFERROR(INDEX('Data Tab - SH Infill'!$S$37:$S$402,MATCH($B42,INT('Data Tab - SH Infill'!$C$37:$C$402)*('Data Tab - SH Infill'!$S$37:$S$402&lt;&gt;""),0)),"")</f>
        <v/>
      </c>
    </row>
    <row r="43" spans="2:12" s="264" customFormat="1" x14ac:dyDescent="0.2">
      <c r="B43" s="265">
        <f t="shared" ca="1" si="0"/>
        <v>44959</v>
      </c>
      <c r="C43" s="266" cm="1">
        <f t="array" aca="1" ref="C43" ca="1">IF($B43="","",IFERROR(IF(INDEX('Data Tab - BV Infill'!R$37:R$1000,MATCH($B43,INT('Data Tab - BV Infill'!$C$37:$C$1000),0))="",NA(),INDEX('Data Tab - BV Infill'!R$37:R$1000,MATCH($B43,INT('Data Tab - BV Infill'!$C$37:$C$1000),0))),MAX(IF('SCADA Data'!$B$37:$B$402=$B43,'SCADA Data'!D$37:D$402,""),IF('SCADA Data - Historic'!$B$37:$B$402=$B43,'SCADA Data - Historic'!D$37:D$402,""))))</f>
        <v>204.2490234375</v>
      </c>
      <c r="D43" s="267" cm="1">
        <f t="array" aca="1" ref="D43" ca="1">IF($B43="","",IFERROR(IF(INDEX('Data Tab - BV Infill'!T$37:T$1000,MATCH($B43,INT('Data Tab - BV Infill'!$C$37:$C$1000),0))="",NA(),INDEX('Data Tab - BV Infill'!T$37:T$1000,MATCH($B43,INT('Data Tab - BV Infill'!$C$37:$C$1000),0))),MAX(IF('SCADA Data'!$B$37:$B$402=$B43,'SCADA Data'!E$37:E$402,""),IF('SCADA Data - Historic'!$B$37:$B$402=$B43,'SCADA Data - Historic'!E$37:E$402,""))))</f>
        <v>132.462890625</v>
      </c>
      <c r="E43" s="267" cm="1">
        <f t="array" aca="1" ref="E43" ca="1">IF($B43="","",IFERROR(IF(INDEX('Data Tab - BV Infill'!U$37:U$1000,MATCH($B43,INT('Data Tab - BV Infill'!$C$37:$C$1000),0))="",NA(),INDEX('Data Tab - BV Infill'!U$37:U$1000,MATCH($B43,INT('Data Tab - BV Infill'!$C$37:$C$1000),0))),MAX(IF('SCADA Data'!$B$37:$B$402=$B43,'SCADA Data'!F$37:F$402,""),IF('SCADA Data - Historic'!$B$37:$B$402=$B43,'SCADA Data - Historic'!F$37:F$402,""))))</f>
        <v>0</v>
      </c>
      <c r="F43" s="101" t="str">
        <f t="array" aca="1" ref="F43" ca="1">IFERROR(INDEX('Data Tab - BV Infill'!$S$37:$S$402,MATCH($B43,INT('Data Tab - BV Infill'!$C$37:$C$402)*('Data Tab - BV Infill'!$S$37:$S$402&lt;&gt;""),0)),"")</f>
        <v/>
      </c>
      <c r="G43" s="266" cm="1">
        <f t="array" aca="1" ref="G43" ca="1">IF($B43="","",IFERROR(IF(INDEX('Data Tab - MK Infill'!R$37:R$402,MATCH($B43,INT('Data Tab - MK Infill'!$C$37:$C$402),0))="",NA(),INDEX('Data Tab - MK Infill'!R$37:R$402,MATCH($B43,INT('Data Tab - MK Infill'!$C$37:$C$402),0))),MAX(IF('SCADA Data'!$B$37:$B$402=$B43,'SCADA Data'!G$37:G$402,""),IF('SCADA Data - Historic'!$B$37:$B$402=$B43,'SCADA Data - Historic'!G$37:G$402,""))))</f>
        <v>1905</v>
      </c>
      <c r="H43" s="101" t="str">
        <f t="array" aca="1" ref="H43" ca="1">IFERROR(INDEX('Data Tab - MK Infill'!$S$37:$S$402,MATCH($B43,INT('Data Tab - MK Infill'!$C$37:$C$402)*('Data Tab - MK Infill'!$S$37:$S$402&lt;&gt;""),0)),"")</f>
        <v/>
      </c>
      <c r="I43" s="266" cm="1">
        <f t="array" aca="1" ref="I43" ca="1">IF($B43="","",IFERROR(IF(INDEX('Data Tab - NH Infill'!R$37:R$1000,MATCH($B43,INT('Data Tab - NH Infill'!$C$37:$C$1000),0))="",NA(),INDEX('Data Tab - NH Infill'!R$37:R$1000,MATCH($B43,INT('Data Tab - NH Infill'!$C$37:$C$1000),0))),MAX(IF('SCADA Data'!$B$37:$B$402=$B43,'SCADA Data'!I$37:I$402,""),IF('SCADA Data - Historic'!$B$37:$B$402=$B43,'SCADA Data - Historic'!I$37:I$402,""))))</f>
        <v>1477.5</v>
      </c>
      <c r="J43" s="101" t="str">
        <f t="array" aca="1" ref="J43" ca="1">IFERROR(INDEX('Data Tab - NH Infill'!$S$37:$S$1000,MATCH($B43,INT('Data Tab - NH Infill'!$C$37:$C$1000)*('Data Tab - NH Infill'!$S$37:$S$1000&lt;&gt;""),0)),"")</f>
        <v/>
      </c>
      <c r="K43" s="266">
        <f t="array" aca="1" ref="K43" ca="1">IF($B43="","",IFERROR(IF(INDEX('Data Tab - SH Infill'!R$37:R$402,MATCH($B43,INT('Data Tab - SH Infill'!$C$37:$C$402),0))="",NA(),INDEX('Data Tab - SH Infill'!R$37:R$402,MATCH($B43,INT('Data Tab - SH Infill'!$C$37:$C$402),0))),MAX(IF('SCADA Data'!$B$37:$B$8980=$B43,'SCADA Data'!H$37:H$8980,""),IF('SCADA Data - Historic'!$B$37:$B$8980=$B43,'SCADA Data - Historic'!H$37:H$8980,""))))</f>
        <v>196.89999389648438</v>
      </c>
      <c r="L43" s="249" t="str">
        <f t="array" aca="1" ref="L43" ca="1">IFERROR(INDEX('Data Tab - SH Infill'!$S$37:$S$402,MATCH($B43,INT('Data Tab - SH Infill'!$C$37:$C$402)*('Data Tab - SH Infill'!$S$37:$S$402&lt;&gt;""),0)),"")</f>
        <v/>
      </c>
    </row>
    <row r="44" spans="2:12" s="264" customFormat="1" x14ac:dyDescent="0.2">
      <c r="B44" s="265">
        <f t="shared" ca="1" si="0"/>
        <v>44960</v>
      </c>
      <c r="C44" s="268" cm="1">
        <f t="array" aca="1" ref="C44" ca="1">IF($B44="","",IFERROR(IF(INDEX('Data Tab - BV Infill'!R$37:R$1000,MATCH($B44,INT('Data Tab - BV Infill'!$C$37:$C$1000),0))="",NA(),INDEX('Data Tab - BV Infill'!R$37:R$1000,MATCH($B44,INT('Data Tab - BV Infill'!$C$37:$C$1000),0))),MAX(IF('SCADA Data'!$B$37:$B$402=$B44,'SCADA Data'!D$37:D$402,""),IF('SCADA Data - Historic'!$B$37:$B$402=$B44,'SCADA Data - Historic'!D$37:D$402,""))))</f>
        <v>200.8623046875</v>
      </c>
      <c r="D44" s="269" cm="1">
        <f t="array" aca="1" ref="D44" ca="1">IF($B44="","",IFERROR(IF(INDEX('Data Tab - BV Infill'!T$37:T$1000,MATCH($B44,INT('Data Tab - BV Infill'!$C$37:$C$1000),0))="",NA(),INDEX('Data Tab - BV Infill'!T$37:T$1000,MATCH($B44,INT('Data Tab - BV Infill'!$C$37:$C$1000),0))),MAX(IF('SCADA Data'!$B$37:$B$402=$B44,'SCADA Data'!E$37:E$402,""),IF('SCADA Data - Historic'!$B$37:$B$402=$B44,'SCADA Data - Historic'!E$37:E$402,""))))</f>
        <v>212.671875</v>
      </c>
      <c r="E44" s="269" cm="1">
        <f t="array" aca="1" ref="E44" ca="1">IF($B44="","",IFERROR(IF(INDEX('Data Tab - BV Infill'!U$37:U$1000,MATCH($B44,INT('Data Tab - BV Infill'!$C$37:$C$1000),0))="",NA(),INDEX('Data Tab - BV Infill'!U$37:U$1000,MATCH($B44,INT('Data Tab - BV Infill'!$C$37:$C$1000),0))),MAX(IF('SCADA Data'!$B$37:$B$402=$B44,'SCADA Data'!F$37:F$402,""),IF('SCADA Data - Historic'!$B$37:$B$402=$B44,'SCADA Data - Historic'!F$37:F$402,""))))</f>
        <v>0</v>
      </c>
      <c r="F44" s="114" t="str">
        <f t="array" aca="1" ref="F44" ca="1">IFERROR(INDEX('Data Tab - BV Infill'!$S$37:$S$402,MATCH($B44,INT('Data Tab - BV Infill'!$C$37:$C$402)*('Data Tab - BV Infill'!$S$37:$S$402&lt;&gt;""),0)),"")</f>
        <v/>
      </c>
      <c r="G44" s="270" cm="1">
        <f t="array" aca="1" ref="G44" ca="1">IF($B44="","",IFERROR(IF(INDEX('Data Tab - MK Infill'!R$37:R$402,MATCH($B44,INT('Data Tab - MK Infill'!$C$37:$C$402),0))="",NA(),INDEX('Data Tab - MK Infill'!R$37:R$402,MATCH($B44,INT('Data Tab - MK Infill'!$C$37:$C$402),0))),MAX(IF('SCADA Data'!$B$37:$B$402=$B44,'SCADA Data'!G$37:G$402,""),IF('SCADA Data - Historic'!$B$37:$B$402=$B44,'SCADA Data - Historic'!G$37:G$402,""))))</f>
        <v>211</v>
      </c>
      <c r="H44" s="114" t="str">
        <f t="array" aca="1" ref="H44" ca="1">IFERROR(INDEX('Data Tab - MK Infill'!$S$37:$S$402,MATCH($B44,INT('Data Tab - MK Infill'!$C$37:$C$402)*('Data Tab - MK Infill'!$S$37:$S$402&lt;&gt;""),0)),"")</f>
        <v/>
      </c>
      <c r="I44" s="273" cm="1">
        <f t="array" aca="1" ref="I44" ca="1">IF($B44="","",IFERROR(IF(INDEX('Data Tab - NH Infill'!R$37:R$1000,MATCH($B44,INT('Data Tab - NH Infill'!$C$37:$C$1000),0))="",NA(),INDEX('Data Tab - NH Infill'!R$37:R$1000,MATCH($B44,INT('Data Tab - NH Infill'!$C$37:$C$1000),0))),MAX(IF('SCADA Data'!$B$37:$B$402=$B44,'SCADA Data'!I$37:I$402,""),IF('SCADA Data - Historic'!$B$37:$B$402=$B44,'SCADA Data - Historic'!I$37:I$402,""))))</f>
        <v>1423</v>
      </c>
      <c r="J44" s="114" t="str">
        <f t="array" aca="1" ref="J44" ca="1">IFERROR(INDEX('Data Tab - NH Infill'!$S$37:$S$1000,MATCH($B44,INT('Data Tab - NH Infill'!$C$37:$C$1000)*('Data Tab - NH Infill'!$S$37:$S$1000&lt;&gt;""),0)),"")</f>
        <v/>
      </c>
      <c r="K44" s="272">
        <f t="array" aca="1" ref="K44" ca="1">IF($B44="","",IFERROR(IF(INDEX('Data Tab - SH Infill'!R$37:R$402,MATCH($B44,INT('Data Tab - SH Infill'!$C$37:$C$402),0))="",NA(),INDEX('Data Tab - SH Infill'!R$37:R$402,MATCH($B44,INT('Data Tab - SH Infill'!$C$37:$C$402),0))),MAX(IF('SCADA Data'!$B$37:$B$8980=$B44,'SCADA Data'!H$37:H$8980,""),IF('SCADA Data - Historic'!$B$37:$B$8980=$B44,'SCADA Data - Historic'!H$37:H$8980,""))))</f>
        <v>184.85000610351563</v>
      </c>
      <c r="L44" s="250" t="str">
        <f t="array" aca="1" ref="L44" ca="1">IFERROR(INDEX('Data Tab - SH Infill'!$S$37:$S$402,MATCH($B44,INT('Data Tab - SH Infill'!$C$37:$C$402)*('Data Tab - SH Infill'!$S$37:$S$402&lt;&gt;""),0)),"")</f>
        <v/>
      </c>
    </row>
    <row r="45" spans="2:12" s="264" customFormat="1" x14ac:dyDescent="0.2">
      <c r="B45" s="265">
        <f t="shared" ca="1" si="0"/>
        <v>44961</v>
      </c>
      <c r="C45" s="266" cm="1">
        <f t="array" aca="1" ref="C45" ca="1">IF($B45="","",IFERROR(IF(INDEX('Data Tab - BV Infill'!R$37:R$1000,MATCH($B45,INT('Data Tab - BV Infill'!$C$37:$C$1000),0))="",NA(),INDEX('Data Tab - BV Infill'!R$37:R$1000,MATCH($B45,INT('Data Tab - BV Infill'!$C$37:$C$1000),0))),MAX(IF('SCADA Data'!$B$37:$B$402=$B45,'SCADA Data'!D$37:D$402,""),IF('SCADA Data - Historic'!$B$37:$B$402=$B45,'SCADA Data - Historic'!D$37:D$402,""))))</f>
        <v>192.1962890625</v>
      </c>
      <c r="D45" s="267" cm="1">
        <f t="array" aca="1" ref="D45" ca="1">IF($B45="","",IFERROR(IF(INDEX('Data Tab - BV Infill'!T$37:T$1000,MATCH($B45,INT('Data Tab - BV Infill'!$C$37:$C$1000),0))="",NA(),INDEX('Data Tab - BV Infill'!T$37:T$1000,MATCH($B45,INT('Data Tab - BV Infill'!$C$37:$C$1000),0))),MAX(IF('SCADA Data'!$B$37:$B$402=$B45,'SCADA Data'!E$37:E$402,""),IF('SCADA Data - Historic'!$B$37:$B$402=$B45,'SCADA Data - Historic'!E$37:E$402,""))))</f>
        <v>217.2421875</v>
      </c>
      <c r="E45" s="267" cm="1">
        <f t="array" aca="1" ref="E45" ca="1">IF($B45="","",IFERROR(IF(INDEX('Data Tab - BV Infill'!U$37:U$1000,MATCH($B45,INT('Data Tab - BV Infill'!$C$37:$C$1000),0))="",NA(),INDEX('Data Tab - BV Infill'!U$37:U$1000,MATCH($B45,INT('Data Tab - BV Infill'!$C$37:$C$1000),0))),MAX(IF('SCADA Data'!$B$37:$B$402=$B45,'SCADA Data'!F$37:F$402,""),IF('SCADA Data - Historic'!$B$37:$B$402=$B45,'SCADA Data - Historic'!F$37:F$402,""))))</f>
        <v>0</v>
      </c>
      <c r="F45" s="101" t="str">
        <f t="array" aca="1" ref="F45" ca="1">IFERROR(INDEX('Data Tab - BV Infill'!$S$37:$S$402,MATCH($B45,INT('Data Tab - BV Infill'!$C$37:$C$402)*('Data Tab - BV Infill'!$S$37:$S$402&lt;&gt;""),0)),"")</f>
        <v/>
      </c>
      <c r="G45" s="266" cm="1">
        <f t="array" aca="1" ref="G45" ca="1">IF($B45="","",IFERROR(IF(INDEX('Data Tab - MK Infill'!R$37:R$402,MATCH($B45,INT('Data Tab - MK Infill'!$C$37:$C$402),0))="",NA(),INDEX('Data Tab - MK Infill'!R$37:R$402,MATCH($B45,INT('Data Tab - MK Infill'!$C$37:$C$402),0))),MAX(IF('SCADA Data'!$B$37:$B$402=$B45,'SCADA Data'!G$37:G$402,""),IF('SCADA Data - Historic'!$B$37:$B$402=$B45,'SCADA Data - Historic'!G$37:G$402,""))))</f>
        <v>1768</v>
      </c>
      <c r="H45" s="101" t="str">
        <f t="array" aca="1" ref="H45" ca="1">IFERROR(INDEX('Data Tab - MK Infill'!$S$37:$S$402,MATCH($B45,INT('Data Tab - MK Infill'!$C$37:$C$402)*('Data Tab - MK Infill'!$S$37:$S$402&lt;&gt;""),0)),"")</f>
        <v/>
      </c>
      <c r="I45" s="266" cm="1">
        <f t="array" aca="1" ref="I45" ca="1">IF($B45="","",IFERROR(IF(INDEX('Data Tab - NH Infill'!R$37:R$1000,MATCH($B45,INT('Data Tab - NH Infill'!$C$37:$C$1000),0))="",NA(),INDEX('Data Tab - NH Infill'!R$37:R$1000,MATCH($B45,INT('Data Tab - NH Infill'!$C$37:$C$1000),0))),MAX(IF('SCADA Data'!$B$37:$B$402=$B45,'SCADA Data'!I$37:I$402,""),IF('SCADA Data - Historic'!$B$37:$B$402=$B45,'SCADA Data - Historic'!I$37:I$402,""))))</f>
        <v>1396</v>
      </c>
      <c r="J45" s="101" t="str">
        <f t="array" aca="1" ref="J45" ca="1">IFERROR(INDEX('Data Tab - NH Infill'!$S$37:$S$1000,MATCH($B45,INT('Data Tab - NH Infill'!$C$37:$C$1000)*('Data Tab - NH Infill'!$S$37:$S$1000&lt;&gt;""),0)),"")</f>
        <v/>
      </c>
      <c r="K45" s="266">
        <f t="array" aca="1" ref="K45" ca="1">IF($B45="","",IFERROR(IF(INDEX('Data Tab - SH Infill'!R$37:R$402,MATCH($B45,INT('Data Tab - SH Infill'!$C$37:$C$402),0))="",NA(),INDEX('Data Tab - SH Infill'!R$37:R$402,MATCH($B45,INT('Data Tab - SH Infill'!$C$37:$C$402),0))),MAX(IF('SCADA Data'!$B$37:$B$8980=$B45,'SCADA Data'!H$37:H$8980,""),IF('SCADA Data - Historic'!$B$37:$B$8980=$B45,'SCADA Data - Historic'!H$37:H$8980,""))))</f>
        <v>195.57000732421875</v>
      </c>
      <c r="L45" s="249" t="str">
        <f t="array" aca="1" ref="L45" ca="1">IFERROR(INDEX('Data Tab - SH Infill'!$S$37:$S$402,MATCH($B45,INT('Data Tab - SH Infill'!$C$37:$C$402)*('Data Tab - SH Infill'!$S$37:$S$402&lt;&gt;""),0)),"")</f>
        <v/>
      </c>
    </row>
    <row r="46" spans="2:12" s="264" customFormat="1" x14ac:dyDescent="0.2">
      <c r="B46" s="265">
        <f t="shared" ca="1" si="0"/>
        <v>44962</v>
      </c>
      <c r="C46" s="268" cm="1">
        <f t="array" aca="1" ref="C46" ca="1">IF($B46="","",IFERROR(IF(INDEX('Data Tab - BV Infill'!R$37:R$1000,MATCH($B46,INT('Data Tab - BV Infill'!$C$37:$C$1000),0))="",NA(),INDEX('Data Tab - BV Infill'!R$37:R$1000,MATCH($B46,INT('Data Tab - BV Infill'!$C$37:$C$1000),0))),MAX(IF('SCADA Data'!$B$37:$B$402=$B46,'SCADA Data'!D$37:D$402,""),IF('SCADA Data - Historic'!$B$37:$B$402=$B46,'SCADA Data - Historic'!D$37:D$402,""))))</f>
        <v>192.345703125</v>
      </c>
      <c r="D46" s="269" cm="1">
        <f t="array" aca="1" ref="D46" ca="1">IF($B46="","",IFERROR(IF(INDEX('Data Tab - BV Infill'!T$37:T$1000,MATCH($B46,INT('Data Tab - BV Infill'!$C$37:$C$1000),0))="",NA(),INDEX('Data Tab - BV Infill'!T$37:T$1000,MATCH($B46,INT('Data Tab - BV Infill'!$C$37:$C$1000),0))),MAX(IF('SCADA Data'!$B$37:$B$402=$B46,'SCADA Data'!E$37:E$402,""),IF('SCADA Data - Historic'!$B$37:$B$402=$B46,'SCADA Data - Historic'!E$37:E$402,""))))</f>
        <v>126.69921875</v>
      </c>
      <c r="E46" s="269" cm="1">
        <f t="array" aca="1" ref="E46" ca="1">IF($B46="","",IFERROR(IF(INDEX('Data Tab - BV Infill'!U$37:U$1000,MATCH($B46,INT('Data Tab - BV Infill'!$C$37:$C$1000),0))="",NA(),INDEX('Data Tab - BV Infill'!U$37:U$1000,MATCH($B46,INT('Data Tab - BV Infill'!$C$37:$C$1000),0))),MAX(IF('SCADA Data'!$B$37:$B$402=$B46,'SCADA Data'!F$37:F$402,""),IF('SCADA Data - Historic'!$B$37:$B$402=$B46,'SCADA Data - Historic'!F$37:F$402,""))))</f>
        <v>0</v>
      </c>
      <c r="F46" s="114" t="str">
        <f t="array" aca="1" ref="F46" ca="1">IFERROR(INDEX('Data Tab - BV Infill'!$S$37:$S$402,MATCH($B46,INT('Data Tab - BV Infill'!$C$37:$C$402)*('Data Tab - BV Infill'!$S$37:$S$402&lt;&gt;""),0)),"")</f>
        <v/>
      </c>
      <c r="G46" s="270" cm="1">
        <f t="array" aca="1" ref="G46" ca="1">IF($B46="","",IFERROR(IF(INDEX('Data Tab - MK Infill'!R$37:R$402,MATCH($B46,INT('Data Tab - MK Infill'!$C$37:$C$402),0))="",NA(),INDEX('Data Tab - MK Infill'!R$37:R$402,MATCH($B46,INT('Data Tab - MK Infill'!$C$37:$C$402),0))),MAX(IF('SCADA Data'!$B$37:$B$402=$B46,'SCADA Data'!G$37:G$402,""),IF('SCADA Data - Historic'!$B$37:$B$402=$B46,'SCADA Data - Historic'!G$37:G$402,""))))</f>
        <v>0</v>
      </c>
      <c r="H46" s="114" t="str">
        <f t="array" aca="1" ref="H46" ca="1">IFERROR(INDEX('Data Tab - MK Infill'!$S$37:$S$402,MATCH($B46,INT('Data Tab - MK Infill'!$C$37:$C$402)*('Data Tab - MK Infill'!$S$37:$S$402&lt;&gt;""),0)),"")</f>
        <v/>
      </c>
      <c r="I46" s="273" cm="1">
        <f t="array" aca="1" ref="I46" ca="1">IF($B46="","",IFERROR(IF(INDEX('Data Tab - NH Infill'!R$37:R$1000,MATCH($B46,INT('Data Tab - NH Infill'!$C$37:$C$1000),0))="",NA(),INDEX('Data Tab - NH Infill'!R$37:R$1000,MATCH($B46,INT('Data Tab - NH Infill'!$C$37:$C$1000),0))),MAX(IF('SCADA Data'!$B$37:$B$402=$B46,'SCADA Data'!I$37:I$402,""),IF('SCADA Data - Historic'!$B$37:$B$402=$B46,'SCADA Data - Historic'!I$37:I$402,""))))</f>
        <v>1378</v>
      </c>
      <c r="J46" s="114" t="str">
        <f t="array" aca="1" ref="J46" ca="1">IFERROR(INDEX('Data Tab - NH Infill'!$S$37:$S$1000,MATCH($B46,INT('Data Tab - NH Infill'!$C$37:$C$1000)*('Data Tab - NH Infill'!$S$37:$S$1000&lt;&gt;""),0)),"")</f>
        <v/>
      </c>
      <c r="K46" s="272">
        <f t="array" aca="1" ref="K46" ca="1">IF($B46="","",IFERROR(IF(INDEX('Data Tab - SH Infill'!R$37:R$402,MATCH($B46,INT('Data Tab - SH Infill'!$C$37:$C$402),0))="",NA(),INDEX('Data Tab - SH Infill'!R$37:R$402,MATCH($B46,INT('Data Tab - SH Infill'!$C$37:$C$402),0))),MAX(IF('SCADA Data'!$B$37:$B$8980=$B46,'SCADA Data'!H$37:H$8980,""),IF('SCADA Data - Historic'!$B$37:$B$8980=$B46,'SCADA Data - Historic'!H$37:H$8980,""))))</f>
        <v>193.08000183105469</v>
      </c>
      <c r="L46" s="250" t="str">
        <f t="array" aca="1" ref="L46" ca="1">IFERROR(INDEX('Data Tab - SH Infill'!$S$37:$S$402,MATCH($B46,INT('Data Tab - SH Infill'!$C$37:$C$402)*('Data Tab - SH Infill'!$S$37:$S$402&lt;&gt;""),0)),"")</f>
        <v/>
      </c>
    </row>
    <row r="47" spans="2:12" s="264" customFormat="1" x14ac:dyDescent="0.2">
      <c r="B47" s="265">
        <f t="shared" ca="1" si="0"/>
        <v>44963</v>
      </c>
      <c r="C47" s="266" cm="1">
        <f t="array" aca="1" ref="C47" ca="1">IF($B47="","",IFERROR(IF(INDEX('Data Tab - BV Infill'!R$37:R$1000,MATCH($B47,INT('Data Tab - BV Infill'!$C$37:$C$1000),0))="",NA(),INDEX('Data Tab - BV Infill'!R$37:R$1000,MATCH($B47,INT('Data Tab - BV Infill'!$C$37:$C$1000),0))),MAX(IF('SCADA Data'!$B$37:$B$402=$B47,'SCADA Data'!D$37:D$402,""),IF('SCADA Data - Historic'!$B$37:$B$402=$B47,'SCADA Data - Historic'!D$37:D$402,""))))</f>
        <v>187.3154296875</v>
      </c>
      <c r="D47" s="267" cm="1">
        <f t="array" aca="1" ref="D47" ca="1">IF($B47="","",IFERROR(IF(INDEX('Data Tab - BV Infill'!T$37:T$1000,MATCH($B47,INT('Data Tab - BV Infill'!$C$37:$C$1000),0))="",NA(),INDEX('Data Tab - BV Infill'!T$37:T$1000,MATCH($B47,INT('Data Tab - BV Infill'!$C$37:$C$1000),0))),MAX(IF('SCADA Data'!$B$37:$B$402=$B47,'SCADA Data'!E$37:E$402,""),IF('SCADA Data - Historic'!$B$37:$B$402=$B47,'SCADA Data - Historic'!E$37:E$402,""))))</f>
        <v>261.57421875</v>
      </c>
      <c r="E47" s="267" cm="1">
        <f t="array" aca="1" ref="E47" ca="1">IF($B47="","",IFERROR(IF(INDEX('Data Tab - BV Infill'!U$37:U$1000,MATCH($B47,INT('Data Tab - BV Infill'!$C$37:$C$1000),0))="",NA(),INDEX('Data Tab - BV Infill'!U$37:U$1000,MATCH($B47,INT('Data Tab - BV Infill'!$C$37:$C$1000),0))),MAX(IF('SCADA Data'!$B$37:$B$402=$B47,'SCADA Data'!F$37:F$402,""),IF('SCADA Data - Historic'!$B$37:$B$402=$B47,'SCADA Data - Historic'!F$37:F$402,""))))</f>
        <v>0</v>
      </c>
      <c r="F47" s="101" t="str">
        <f t="array" aca="1" ref="F47" ca="1">IFERROR(INDEX('Data Tab - BV Infill'!$S$37:$S$402,MATCH($B47,INT('Data Tab - BV Infill'!$C$37:$C$402)*('Data Tab - BV Infill'!$S$37:$S$402&lt;&gt;""),0)),"")</f>
        <v/>
      </c>
      <c r="G47" s="266" cm="1">
        <f t="array" aca="1" ref="G47" ca="1">IF($B47="","",IFERROR(IF(INDEX('Data Tab - MK Infill'!R$37:R$402,MATCH($B47,INT('Data Tab - MK Infill'!$C$37:$C$402),0))="",NA(),INDEX('Data Tab - MK Infill'!R$37:R$402,MATCH($B47,INT('Data Tab - MK Infill'!$C$37:$C$402),0))),MAX(IF('SCADA Data'!$B$37:$B$402=$B47,'SCADA Data'!G$37:G$402,""),IF('SCADA Data - Historic'!$B$37:$B$402=$B47,'SCADA Data - Historic'!G$37:G$402,""))))</f>
        <v>1909</v>
      </c>
      <c r="H47" s="101" t="str">
        <f t="array" aca="1" ref="H47" ca="1">IFERROR(INDEX('Data Tab - MK Infill'!$S$37:$S$402,MATCH($B47,INT('Data Tab - MK Infill'!$C$37:$C$402)*('Data Tab - MK Infill'!$S$37:$S$402&lt;&gt;""),0)),"")</f>
        <v/>
      </c>
      <c r="I47" s="266" cm="1">
        <f t="array" aca="1" ref="I47" ca="1">IF($B47="","",IFERROR(IF(INDEX('Data Tab - NH Infill'!R$37:R$1000,MATCH($B47,INT('Data Tab - NH Infill'!$C$37:$C$1000),0))="",NA(),INDEX('Data Tab - NH Infill'!R$37:R$1000,MATCH($B47,INT('Data Tab - NH Infill'!$C$37:$C$1000),0))),MAX(IF('SCADA Data'!$B$37:$B$402=$B47,'SCADA Data'!I$37:I$402,""),IF('SCADA Data - Historic'!$B$37:$B$402=$B47,'SCADA Data - Historic'!I$37:I$402,""))))</f>
        <v>1378</v>
      </c>
      <c r="J47" s="101" t="str">
        <f t="array" aca="1" ref="J47" ca="1">IFERROR(INDEX('Data Tab - NH Infill'!$S$37:$S$1000,MATCH($B47,INT('Data Tab - NH Infill'!$C$37:$C$1000)*('Data Tab - NH Infill'!$S$37:$S$1000&lt;&gt;""),0)),"")</f>
        <v/>
      </c>
      <c r="K47" s="266">
        <f t="array" aca="1" ref="K47" ca="1">IF($B47="","",IFERROR(IF(INDEX('Data Tab - SH Infill'!R$37:R$402,MATCH($B47,INT('Data Tab - SH Infill'!$C$37:$C$402),0))="",NA(),INDEX('Data Tab - SH Infill'!R$37:R$402,MATCH($B47,INT('Data Tab - SH Infill'!$C$37:$C$402),0))),MAX(IF('SCADA Data'!$B$37:$B$8980=$B47,'SCADA Data'!H$37:H$8980,""),IF('SCADA Data - Historic'!$B$37:$B$8980=$B47,'SCADA Data - Historic'!H$37:H$8980,""))))</f>
        <v>187.08000183105469</v>
      </c>
      <c r="L47" s="249" t="str">
        <f t="array" aca="1" ref="L47" ca="1">IFERROR(INDEX('Data Tab - SH Infill'!$S$37:$S$402,MATCH($B47,INT('Data Tab - SH Infill'!$C$37:$C$402)*('Data Tab - SH Infill'!$S$37:$S$402&lt;&gt;""),0)),"")</f>
        <v/>
      </c>
    </row>
    <row r="48" spans="2:12" s="264" customFormat="1" x14ac:dyDescent="0.2">
      <c r="B48" s="265">
        <f t="shared" ca="1" si="0"/>
        <v>44964</v>
      </c>
      <c r="C48" s="268" cm="1">
        <f t="array" aca="1" ref="C48" ca="1">IF($B48="","",IFERROR(IF(INDEX('Data Tab - BV Infill'!R$37:R$1000,MATCH($B48,INT('Data Tab - BV Infill'!$C$37:$C$1000),0))="",NA(),INDEX('Data Tab - BV Infill'!R$37:R$1000,MATCH($B48,INT('Data Tab - BV Infill'!$C$37:$C$1000),0))),MAX(IF('SCADA Data'!$B$37:$B$402=$B48,'SCADA Data'!D$37:D$402,""),IF('SCADA Data - Historic'!$B$37:$B$402=$B48,'SCADA Data - Historic'!D$37:D$402,""))))</f>
        <v>183.4306640625</v>
      </c>
      <c r="D48" s="269" cm="1">
        <f t="array" aca="1" ref="D48" ca="1">IF($B48="","",IFERROR(IF(INDEX('Data Tab - BV Infill'!T$37:T$1000,MATCH($B48,INT('Data Tab - BV Infill'!$C$37:$C$1000),0))="",NA(),INDEX('Data Tab - BV Infill'!T$37:T$1000,MATCH($B48,INT('Data Tab - BV Infill'!$C$37:$C$1000),0))),MAX(IF('SCADA Data'!$B$37:$B$402=$B48,'SCADA Data'!E$37:E$402,""),IF('SCADA Data - Historic'!$B$37:$B$402=$B48,'SCADA Data - Historic'!E$37:E$402,""))))</f>
        <v>169.55859375</v>
      </c>
      <c r="E48" s="269" cm="1">
        <f t="array" aca="1" ref="E48" ca="1">IF($B48="","",IFERROR(IF(INDEX('Data Tab - BV Infill'!U$37:U$1000,MATCH($B48,INT('Data Tab - BV Infill'!$C$37:$C$1000),0))="",NA(),INDEX('Data Tab - BV Infill'!U$37:U$1000,MATCH($B48,INT('Data Tab - BV Infill'!$C$37:$C$1000),0))),MAX(IF('SCADA Data'!$B$37:$B$402=$B48,'SCADA Data'!F$37:F$402,""),IF('SCADA Data - Historic'!$B$37:$B$402=$B48,'SCADA Data - Historic'!F$37:F$402,""))))</f>
        <v>0</v>
      </c>
      <c r="F48" s="114" t="str">
        <f t="array" aca="1" ref="F48" ca="1">IFERROR(INDEX('Data Tab - BV Infill'!$S$37:$S$402,MATCH($B48,INT('Data Tab - BV Infill'!$C$37:$C$402)*('Data Tab - BV Infill'!$S$37:$S$402&lt;&gt;""),0)),"")</f>
        <v/>
      </c>
      <c r="G48" s="270" cm="1">
        <f t="array" aca="1" ref="G48" ca="1">IF($B48="","",IFERROR(IF(INDEX('Data Tab - MK Infill'!R$37:R$402,MATCH($B48,INT('Data Tab - MK Infill'!$C$37:$C$402),0))="",NA(),INDEX('Data Tab - MK Infill'!R$37:R$402,MATCH($B48,INT('Data Tab - MK Infill'!$C$37:$C$402),0))),MAX(IF('SCADA Data'!$B$37:$B$402=$B48,'SCADA Data'!G$37:G$402,""),IF('SCADA Data - Historic'!$B$37:$B$402=$B48,'SCADA Data - Historic'!G$37:G$402,""))))</f>
        <v>130</v>
      </c>
      <c r="H48" s="114" t="str">
        <f t="array" aca="1" ref="H48" ca="1">IFERROR(INDEX('Data Tab - MK Infill'!$S$37:$S$402,MATCH($B48,INT('Data Tab - MK Infill'!$C$37:$C$402)*('Data Tab - MK Infill'!$S$37:$S$402&lt;&gt;""),0)),"")</f>
        <v/>
      </c>
      <c r="I48" s="273" cm="1">
        <f t="array" aca="1" ref="I48" ca="1">IF($B48="","",IFERROR(IF(INDEX('Data Tab - NH Infill'!R$37:R$1000,MATCH($B48,INT('Data Tab - NH Infill'!$C$37:$C$1000),0))="",NA(),INDEX('Data Tab - NH Infill'!R$37:R$1000,MATCH($B48,INT('Data Tab - NH Infill'!$C$37:$C$1000),0))),MAX(IF('SCADA Data'!$B$37:$B$402=$B48,'SCADA Data'!I$37:I$402,""),IF('SCADA Data - Historic'!$B$37:$B$402=$B48,'SCADA Data - Historic'!I$37:I$402,""))))</f>
        <v>1314</v>
      </c>
      <c r="J48" s="114" t="str">
        <f t="array" aca="1" ref="J48" ca="1">IFERROR(INDEX('Data Tab - NH Infill'!$S$37:$S$1000,MATCH($B48,INT('Data Tab - NH Infill'!$C$37:$C$1000)*('Data Tab - NH Infill'!$S$37:$S$1000&lt;&gt;""),0)),"")</f>
        <v/>
      </c>
      <c r="K48" s="272">
        <f t="array" aca="1" ref="K48" ca="1">IF($B48="","",IFERROR(IF(INDEX('Data Tab - SH Infill'!R$37:R$402,MATCH($B48,INT('Data Tab - SH Infill'!$C$37:$C$402),0))="",NA(),INDEX('Data Tab - SH Infill'!R$37:R$402,MATCH($B48,INT('Data Tab - SH Infill'!$C$37:$C$402),0))),MAX(IF('SCADA Data'!$B$37:$B$8980=$B48,'SCADA Data'!H$37:H$8980,""),IF('SCADA Data - Historic'!$B$37:$B$8980=$B48,'SCADA Data - Historic'!H$37:H$8980,""))))</f>
        <v>182.58000183105469</v>
      </c>
      <c r="L48" s="250" t="str">
        <f t="array" aca="1" ref="L48" ca="1">IFERROR(INDEX('Data Tab - SH Infill'!$S$37:$S$402,MATCH($B48,INT('Data Tab - SH Infill'!$C$37:$C$402)*('Data Tab - SH Infill'!$S$37:$S$402&lt;&gt;""),0)),"")</f>
        <v/>
      </c>
    </row>
    <row r="49" spans="2:12" s="264" customFormat="1" x14ac:dyDescent="0.2">
      <c r="B49" s="265">
        <f t="shared" ca="1" si="0"/>
        <v>44965</v>
      </c>
      <c r="C49" s="266" cm="1">
        <f t="array" aca="1" ref="C49" ca="1">IF($B49="","",IFERROR(IF(INDEX('Data Tab - BV Infill'!R$37:R$1000,MATCH($B49,INT('Data Tab - BV Infill'!$C$37:$C$1000),0))="",NA(),INDEX('Data Tab - BV Infill'!R$37:R$1000,MATCH($B49,INT('Data Tab - BV Infill'!$C$37:$C$1000),0))),MAX(IF('SCADA Data'!$B$37:$B$402=$B49,'SCADA Data'!D$37:D$402,""),IF('SCADA Data - Historic'!$B$37:$B$402=$B49,'SCADA Data - Historic'!D$37:D$402,""))))</f>
        <v>177.802734375</v>
      </c>
      <c r="D49" s="267" cm="1">
        <f t="array" aca="1" ref="D49" ca="1">IF($B49="","",IFERROR(IF(INDEX('Data Tab - BV Infill'!T$37:T$1000,MATCH($B49,INT('Data Tab - BV Infill'!$C$37:$C$1000),0))="",NA(),INDEX('Data Tab - BV Infill'!T$37:T$1000,MATCH($B49,INT('Data Tab - BV Infill'!$C$37:$C$1000),0))),MAX(IF('SCADA Data'!$B$37:$B$402=$B49,'SCADA Data'!E$37:E$402,""),IF('SCADA Data - Historic'!$B$37:$B$402=$B49,'SCADA Data - Historic'!E$37:E$402,""))))</f>
        <v>156.55859375</v>
      </c>
      <c r="E49" s="267" cm="1">
        <f t="array" aca="1" ref="E49" ca="1">IF($B49="","",IFERROR(IF(INDEX('Data Tab - BV Infill'!U$37:U$1000,MATCH($B49,INT('Data Tab - BV Infill'!$C$37:$C$1000),0))="",NA(),INDEX('Data Tab - BV Infill'!U$37:U$1000,MATCH($B49,INT('Data Tab - BV Infill'!$C$37:$C$1000),0))),MAX(IF('SCADA Data'!$B$37:$B$402=$B49,'SCADA Data'!F$37:F$402,""),IF('SCADA Data - Historic'!$B$37:$B$402=$B49,'SCADA Data - Historic'!F$37:F$402,""))))</f>
        <v>0</v>
      </c>
      <c r="F49" s="101" t="str">
        <f t="array" aca="1" ref="F49" ca="1">IFERROR(INDEX('Data Tab - BV Infill'!$S$37:$S$402,MATCH($B49,INT('Data Tab - BV Infill'!$C$37:$C$402)*('Data Tab - BV Infill'!$S$37:$S$402&lt;&gt;""),0)),"")</f>
        <v/>
      </c>
      <c r="G49" s="266" cm="1">
        <f t="array" aca="1" ref="G49" ca="1">IF($B49="","",IFERROR(IF(INDEX('Data Tab - MK Infill'!R$37:R$402,MATCH($B49,INT('Data Tab - MK Infill'!$C$37:$C$402),0))="",NA(),INDEX('Data Tab - MK Infill'!R$37:R$402,MATCH($B49,INT('Data Tab - MK Infill'!$C$37:$C$402),0))),MAX(IF('SCADA Data'!$B$37:$B$402=$B49,'SCADA Data'!G$37:G$402,""),IF('SCADA Data - Historic'!$B$37:$B$402=$B49,'SCADA Data - Historic'!G$37:G$402,""))))</f>
        <v>1465</v>
      </c>
      <c r="H49" s="101" t="str">
        <f t="array" aca="1" ref="H49" ca="1">IFERROR(INDEX('Data Tab - MK Infill'!$S$37:$S$402,MATCH($B49,INT('Data Tab - MK Infill'!$C$37:$C$402)*('Data Tab - MK Infill'!$S$37:$S$402&lt;&gt;""),0)),"")</f>
        <v/>
      </c>
      <c r="I49" s="266" cm="1">
        <f t="array" aca="1" ref="I49" ca="1">IF($B49="","",IFERROR(IF(INDEX('Data Tab - NH Infill'!R$37:R$1000,MATCH($B49,INT('Data Tab - NH Infill'!$C$37:$C$1000),0))="",NA(),INDEX('Data Tab - NH Infill'!R$37:R$1000,MATCH($B49,INT('Data Tab - NH Infill'!$C$37:$C$1000),0))),MAX(IF('SCADA Data'!$B$37:$B$402=$B49,'SCADA Data'!I$37:I$402,""),IF('SCADA Data - Historic'!$B$37:$B$402=$B49,'SCADA Data - Historic'!I$37:I$402,""))))</f>
        <v>1309</v>
      </c>
      <c r="J49" s="101" t="str">
        <f t="array" aca="1" ref="J49" ca="1">IFERROR(INDEX('Data Tab - NH Infill'!$S$37:$S$1000,MATCH($B49,INT('Data Tab - NH Infill'!$C$37:$C$1000)*('Data Tab - NH Infill'!$S$37:$S$1000&lt;&gt;""),0)),"")</f>
        <v/>
      </c>
      <c r="K49" s="266">
        <f t="array" aca="1" ref="K49" ca="1">IF($B49="","",IFERROR(IF(INDEX('Data Tab - SH Infill'!R$37:R$402,MATCH($B49,INT('Data Tab - SH Infill'!$C$37:$C$402),0))="",NA(),INDEX('Data Tab - SH Infill'!R$37:R$402,MATCH($B49,INT('Data Tab - SH Infill'!$C$37:$C$402),0))),MAX(IF('SCADA Data'!$B$37:$B$8980=$B49,'SCADA Data'!H$37:H$8980,""),IF('SCADA Data - Historic'!$B$37:$B$8980=$B49,'SCADA Data - Historic'!H$37:H$8980,""))))</f>
        <v>172.6300048828125</v>
      </c>
      <c r="L49" s="249" t="str">
        <f t="array" aca="1" ref="L49" ca="1">IFERROR(INDEX('Data Tab - SH Infill'!$S$37:$S$402,MATCH($B49,INT('Data Tab - SH Infill'!$C$37:$C$402)*('Data Tab - SH Infill'!$S$37:$S$402&lt;&gt;""),0)),"")</f>
        <v/>
      </c>
    </row>
    <row r="50" spans="2:12" s="264" customFormat="1" x14ac:dyDescent="0.2">
      <c r="B50" s="265">
        <f t="shared" ca="1" si="0"/>
        <v>44966</v>
      </c>
      <c r="C50" s="268" cm="1">
        <f t="array" aca="1" ref="C50" ca="1">IF($B50="","",IFERROR(IF(INDEX('Data Tab - BV Infill'!R$37:R$1000,MATCH($B50,INT('Data Tab - BV Infill'!$C$37:$C$1000),0))="",NA(),INDEX('Data Tab - BV Infill'!R$37:R$1000,MATCH($B50,INT('Data Tab - BV Infill'!$C$37:$C$1000),0))),MAX(IF('SCADA Data'!$B$37:$B$402=$B50,'SCADA Data'!D$37:D$402,""),IF('SCADA Data - Historic'!$B$37:$B$402=$B50,'SCADA Data - Historic'!D$37:D$402,""))))</f>
        <v>175.2626953125</v>
      </c>
      <c r="D50" s="269" cm="1">
        <f t="array" aca="1" ref="D50" ca="1">IF($B50="","",IFERROR(IF(INDEX('Data Tab - BV Infill'!T$37:T$1000,MATCH($B50,INT('Data Tab - BV Infill'!$C$37:$C$1000),0))="",NA(),INDEX('Data Tab - BV Infill'!T$37:T$1000,MATCH($B50,INT('Data Tab - BV Infill'!$C$37:$C$1000),0))),MAX(IF('SCADA Data'!$B$37:$B$402=$B50,'SCADA Data'!E$37:E$402,""),IF('SCADA Data - Historic'!$B$37:$B$402=$B50,'SCADA Data - Historic'!E$37:E$402,""))))</f>
        <v>213.662109375</v>
      </c>
      <c r="E50" s="269" cm="1">
        <f t="array" aca="1" ref="E50" ca="1">IF($B50="","",IFERROR(IF(INDEX('Data Tab - BV Infill'!U$37:U$1000,MATCH($B50,INT('Data Tab - BV Infill'!$C$37:$C$1000),0))="",NA(),INDEX('Data Tab - BV Infill'!U$37:U$1000,MATCH($B50,INT('Data Tab - BV Infill'!$C$37:$C$1000),0))),MAX(IF('SCADA Data'!$B$37:$B$402=$B50,'SCADA Data'!F$37:F$402,""),IF('SCADA Data - Historic'!$B$37:$B$402=$B50,'SCADA Data - Historic'!F$37:F$402,""))))</f>
        <v>0</v>
      </c>
      <c r="F50" s="114" t="str">
        <f t="array" aca="1" ref="F50" ca="1">IFERROR(INDEX('Data Tab - BV Infill'!$S$37:$S$402,MATCH($B50,INT('Data Tab - BV Infill'!$C$37:$C$402)*('Data Tab - BV Infill'!$S$37:$S$402&lt;&gt;""),0)),"")</f>
        <v/>
      </c>
      <c r="G50" s="270" cm="1">
        <f t="array" aca="1" ref="G50" ca="1">IF($B50="","",IFERROR(IF(INDEX('Data Tab - MK Infill'!R$37:R$402,MATCH($B50,INT('Data Tab - MK Infill'!$C$37:$C$402),0))="",NA(),INDEX('Data Tab - MK Infill'!R$37:R$402,MATCH($B50,INT('Data Tab - MK Infill'!$C$37:$C$402),0))),MAX(IF('SCADA Data'!$B$37:$B$402=$B50,'SCADA Data'!G$37:G$402,""),IF('SCADA Data - Historic'!$B$37:$B$402=$B50,'SCADA Data - Historic'!G$37:G$402,""))))</f>
        <v>613</v>
      </c>
      <c r="H50" s="114" t="str">
        <f t="array" aca="1" ref="H50" ca="1">IFERROR(INDEX('Data Tab - MK Infill'!$S$37:$S$402,MATCH($B50,INT('Data Tab - MK Infill'!$C$37:$C$402)*('Data Tab - MK Infill'!$S$37:$S$402&lt;&gt;""),0)),"")</f>
        <v/>
      </c>
      <c r="I50" s="273" cm="1">
        <f t="array" aca="1" ref="I50" ca="1">IF($B50="","",IFERROR(IF(INDEX('Data Tab - NH Infill'!R$37:R$1000,MATCH($B50,INT('Data Tab - NH Infill'!$C$37:$C$1000),0))="",NA(),INDEX('Data Tab - NH Infill'!R$37:R$1000,MATCH($B50,INT('Data Tab - NH Infill'!$C$37:$C$1000),0))),MAX(IF('SCADA Data'!$B$37:$B$402=$B50,'SCADA Data'!I$37:I$402,""),IF('SCADA Data - Historic'!$B$37:$B$402=$B50,'SCADA Data - Historic'!I$37:I$402,""))))</f>
        <v>1335</v>
      </c>
      <c r="J50" s="114" t="str">
        <f t="array" aca="1" ref="J50" ca="1">IFERROR(INDEX('Data Tab - NH Infill'!$S$37:$S$1000,MATCH($B50,INT('Data Tab - NH Infill'!$C$37:$C$1000)*('Data Tab - NH Infill'!$S$37:$S$1000&lt;&gt;""),0)),"")</f>
        <v/>
      </c>
      <c r="K50" s="272">
        <f t="array" aca="1" ref="K50" ca="1">IF($B50="","",IFERROR(IF(INDEX('Data Tab - SH Infill'!R$37:R$402,MATCH($B50,INT('Data Tab - SH Infill'!$C$37:$C$402),0))="",NA(),INDEX('Data Tab - SH Infill'!R$37:R$402,MATCH($B50,INT('Data Tab - SH Infill'!$C$37:$C$402),0))),MAX(IF('SCADA Data'!$B$37:$B$8980=$B50,'SCADA Data'!H$37:H$8980,""),IF('SCADA Data - Historic'!$B$37:$B$8980=$B50,'SCADA Data - Historic'!H$37:H$8980,""))))</f>
        <v>180.32000732421875</v>
      </c>
      <c r="L50" s="250" t="str">
        <f t="array" aca="1" ref="L50" ca="1">IFERROR(INDEX('Data Tab - SH Infill'!$S$37:$S$402,MATCH($B50,INT('Data Tab - SH Infill'!$C$37:$C$402)*('Data Tab - SH Infill'!$S$37:$S$402&lt;&gt;""),0)),"")</f>
        <v/>
      </c>
    </row>
    <row r="51" spans="2:12" s="264" customFormat="1" x14ac:dyDescent="0.2">
      <c r="B51" s="265">
        <f t="shared" ca="1" si="0"/>
        <v>44967</v>
      </c>
      <c r="C51" s="266" cm="1">
        <f t="array" aca="1" ref="C51" ca="1">IF($B51="","",IFERROR(IF(INDEX('Data Tab - BV Infill'!R$37:R$1000,MATCH($B51,INT('Data Tab - BV Infill'!$C$37:$C$1000),0))="",NA(),INDEX('Data Tab - BV Infill'!R$37:R$1000,MATCH($B51,INT('Data Tab - BV Infill'!$C$37:$C$1000),0))),MAX(IF('SCADA Data'!$B$37:$B$402=$B51,'SCADA Data'!D$37:D$402,""),IF('SCADA Data - Historic'!$B$37:$B$402=$B51,'SCADA Data - Historic'!D$37:D$402,""))))</f>
        <v>170.5810546875</v>
      </c>
      <c r="D51" s="267" cm="1">
        <f t="array" aca="1" ref="D51" ca="1">IF($B51="","",IFERROR(IF(INDEX('Data Tab - BV Infill'!T$37:T$1000,MATCH($B51,INT('Data Tab - BV Infill'!$C$37:$C$1000),0))="",NA(),INDEX('Data Tab - BV Infill'!T$37:T$1000,MATCH($B51,INT('Data Tab - BV Infill'!$C$37:$C$1000),0))),MAX(IF('SCADA Data'!$B$37:$B$402=$B51,'SCADA Data'!E$37:E$402,""),IF('SCADA Data - Historic'!$B$37:$B$402=$B51,'SCADA Data - Historic'!E$37:E$402,""))))</f>
        <v>176.16015625</v>
      </c>
      <c r="E51" s="267" cm="1">
        <f t="array" aca="1" ref="E51" ca="1">IF($B51="","",IFERROR(IF(INDEX('Data Tab - BV Infill'!U$37:U$1000,MATCH($B51,INT('Data Tab - BV Infill'!$C$37:$C$1000),0))="",NA(),INDEX('Data Tab - BV Infill'!U$37:U$1000,MATCH($B51,INT('Data Tab - BV Infill'!$C$37:$C$1000),0))),MAX(IF('SCADA Data'!$B$37:$B$402=$B51,'SCADA Data'!F$37:F$402,""),IF('SCADA Data - Historic'!$B$37:$B$402=$B51,'SCADA Data - Historic'!F$37:F$402,""))))</f>
        <v>0</v>
      </c>
      <c r="F51" s="101" t="str">
        <f t="array" aca="1" ref="F51" ca="1">IFERROR(INDEX('Data Tab - BV Infill'!$S$37:$S$402,MATCH($B51,INT('Data Tab - BV Infill'!$C$37:$C$402)*('Data Tab - BV Infill'!$S$37:$S$402&lt;&gt;""),0)),"")</f>
        <v/>
      </c>
      <c r="G51" s="266" cm="1">
        <f t="array" aca="1" ref="G51" ca="1">IF($B51="","",IFERROR(IF(INDEX('Data Tab - MK Infill'!R$37:R$402,MATCH($B51,INT('Data Tab - MK Infill'!$C$37:$C$402),0))="",NA(),INDEX('Data Tab - MK Infill'!R$37:R$402,MATCH($B51,INT('Data Tab - MK Infill'!$C$37:$C$402),0))),MAX(IF('SCADA Data'!$B$37:$B$402=$B51,'SCADA Data'!G$37:G$402,""),IF('SCADA Data - Historic'!$B$37:$B$402=$B51,'SCADA Data - Historic'!G$37:G$402,""))))</f>
        <v>685</v>
      </c>
      <c r="H51" s="101" t="str">
        <f t="array" aca="1" ref="H51" ca="1">IFERROR(INDEX('Data Tab - MK Infill'!$S$37:$S$402,MATCH($B51,INT('Data Tab - MK Infill'!$C$37:$C$402)*('Data Tab - MK Infill'!$S$37:$S$402&lt;&gt;""),0)),"")</f>
        <v/>
      </c>
      <c r="I51" s="266" cm="1">
        <f t="array" aca="1" ref="I51" ca="1">IF($B51="","",IFERROR(IF(INDEX('Data Tab - NH Infill'!R$37:R$1000,MATCH($B51,INT('Data Tab - NH Infill'!$C$37:$C$1000),0))="",NA(),INDEX('Data Tab - NH Infill'!R$37:R$1000,MATCH($B51,INT('Data Tab - NH Infill'!$C$37:$C$1000),0))),MAX(IF('SCADA Data'!$B$37:$B$402=$B51,'SCADA Data'!I$37:I$402,""),IF('SCADA Data - Historic'!$B$37:$B$402=$B51,'SCADA Data - Historic'!I$37:I$402,""))))</f>
        <v>1344.5</v>
      </c>
      <c r="J51" s="101" t="str">
        <f t="array" aca="1" ref="J51" ca="1">IFERROR(INDEX('Data Tab - NH Infill'!$S$37:$S$1000,MATCH($B51,INT('Data Tab - NH Infill'!$C$37:$C$1000)*('Data Tab - NH Infill'!$S$37:$S$1000&lt;&gt;""),0)),"")</f>
        <v/>
      </c>
      <c r="K51" s="266">
        <f t="array" aca="1" ref="K51" ca="1">IF($B51="","",IFERROR(IF(INDEX('Data Tab - SH Infill'!R$37:R$402,MATCH($B51,INT('Data Tab - SH Infill'!$C$37:$C$402),0))="",NA(),INDEX('Data Tab - SH Infill'!R$37:R$402,MATCH($B51,INT('Data Tab - SH Infill'!$C$37:$C$402),0))),MAX(IF('SCADA Data'!$B$37:$B$8980=$B51,'SCADA Data'!H$37:H$8980,""),IF('SCADA Data - Historic'!$B$37:$B$8980=$B51,'SCADA Data - Historic'!H$37:H$8980,""))))</f>
        <v>180.57000732421875</v>
      </c>
      <c r="L51" s="249" t="str">
        <f t="array" aca="1" ref="L51" ca="1">IFERROR(INDEX('Data Tab - SH Infill'!$S$37:$S$402,MATCH($B51,INT('Data Tab - SH Infill'!$C$37:$C$402)*('Data Tab - SH Infill'!$S$37:$S$402&lt;&gt;""),0)),"")</f>
        <v/>
      </c>
    </row>
    <row r="52" spans="2:12" s="264" customFormat="1" x14ac:dyDescent="0.2">
      <c r="B52" s="265">
        <f t="shared" ca="1" si="0"/>
        <v>44968</v>
      </c>
      <c r="C52" s="268" cm="1">
        <f t="array" aca="1" ref="C52" ca="1">IF($B52="","",IFERROR(IF(INDEX('Data Tab - BV Infill'!R$37:R$1000,MATCH($B52,INT('Data Tab - BV Infill'!$C$37:$C$1000),0))="",NA(),INDEX('Data Tab - BV Infill'!R$37:R$1000,MATCH($B52,INT('Data Tab - BV Infill'!$C$37:$C$1000),0))),MAX(IF('SCADA Data'!$B$37:$B$402=$B52,'SCADA Data'!D$37:D$402,""),IF('SCADA Data - Historic'!$B$37:$B$402=$B52,'SCADA Data - Historic'!D$37:D$402,""))))</f>
        <v>165.650390625</v>
      </c>
      <c r="D52" s="269" cm="1">
        <f t="array" aca="1" ref="D52" ca="1">IF($B52="","",IFERROR(IF(INDEX('Data Tab - BV Infill'!T$37:T$1000,MATCH($B52,INT('Data Tab - BV Infill'!$C$37:$C$1000),0))="",NA(),INDEX('Data Tab - BV Infill'!T$37:T$1000,MATCH($B52,INT('Data Tab - BV Infill'!$C$37:$C$1000),0))),MAX(IF('SCADA Data'!$B$37:$B$402=$B52,'SCADA Data'!E$37:E$402,""),IF('SCADA Data - Historic'!$B$37:$B$402=$B52,'SCADA Data - Historic'!E$37:E$402,""))))</f>
        <v>167.01953125</v>
      </c>
      <c r="E52" s="269" cm="1">
        <f t="array" aca="1" ref="E52" ca="1">IF($B52="","",IFERROR(IF(INDEX('Data Tab - BV Infill'!U$37:U$1000,MATCH($B52,INT('Data Tab - BV Infill'!$C$37:$C$1000),0))="",NA(),INDEX('Data Tab - BV Infill'!U$37:U$1000,MATCH($B52,INT('Data Tab - BV Infill'!$C$37:$C$1000),0))),MAX(IF('SCADA Data'!$B$37:$B$402=$B52,'SCADA Data'!F$37:F$402,""),IF('SCADA Data - Historic'!$B$37:$B$402=$B52,'SCADA Data - Historic'!F$37:F$402,""))))</f>
        <v>0</v>
      </c>
      <c r="F52" s="114" t="str">
        <f t="array" aca="1" ref="F52" ca="1">IFERROR(INDEX('Data Tab - BV Infill'!$S$37:$S$402,MATCH($B52,INT('Data Tab - BV Infill'!$C$37:$C$402)*('Data Tab - BV Infill'!$S$37:$S$402&lt;&gt;""),0)),"")</f>
        <v/>
      </c>
      <c r="G52" s="270" cm="1">
        <f t="array" aca="1" ref="G52" ca="1">IF($B52="","",IFERROR(IF(INDEX('Data Tab - MK Infill'!R$37:R$402,MATCH($B52,INT('Data Tab - MK Infill'!$C$37:$C$402),0))="",NA(),INDEX('Data Tab - MK Infill'!R$37:R$402,MATCH($B52,INT('Data Tab - MK Infill'!$C$37:$C$402),0))),MAX(IF('SCADA Data'!$B$37:$B$402=$B52,'SCADA Data'!G$37:G$402,""),IF('SCADA Data - Historic'!$B$37:$B$402=$B52,'SCADA Data - Historic'!G$37:G$402,""))))</f>
        <v>1540</v>
      </c>
      <c r="H52" s="114" t="str">
        <f t="array" aca="1" ref="H52" ca="1">IFERROR(INDEX('Data Tab - MK Infill'!$S$37:$S$402,MATCH($B52,INT('Data Tab - MK Infill'!$C$37:$C$402)*('Data Tab - MK Infill'!$S$37:$S$402&lt;&gt;""),0)),"")</f>
        <v/>
      </c>
      <c r="I52" s="273" cm="1">
        <f t="array" aca="1" ref="I52" ca="1">IF($B52="","",IFERROR(IF(INDEX('Data Tab - NH Infill'!R$37:R$1000,MATCH($B52,INT('Data Tab - NH Infill'!$C$37:$C$1000),0))="",NA(),INDEX('Data Tab - NH Infill'!R$37:R$1000,MATCH($B52,INT('Data Tab - NH Infill'!$C$37:$C$1000),0))),MAX(IF('SCADA Data'!$B$37:$B$402=$B52,'SCADA Data'!I$37:I$402,""),IF('SCADA Data - Historic'!$B$37:$B$402=$B52,'SCADA Data - Historic'!I$37:I$402,""))))</f>
        <v>1382.5</v>
      </c>
      <c r="J52" s="114" t="str">
        <f t="array" aca="1" ref="J52" ca="1">IFERROR(INDEX('Data Tab - NH Infill'!$S$37:$S$1000,MATCH($B52,INT('Data Tab - NH Infill'!$C$37:$C$1000)*('Data Tab - NH Infill'!$S$37:$S$1000&lt;&gt;""),0)),"")</f>
        <v/>
      </c>
      <c r="K52" s="272">
        <f t="array" aca="1" ref="K52" ca="1">IF($B52="","",IFERROR(IF(INDEX('Data Tab - SH Infill'!R$37:R$402,MATCH($B52,INT('Data Tab - SH Infill'!$C$37:$C$402),0))="",NA(),INDEX('Data Tab - SH Infill'!R$37:R$402,MATCH($B52,INT('Data Tab - SH Infill'!$C$37:$C$402),0))),MAX(IF('SCADA Data'!$B$37:$B$8980=$B52,'SCADA Data'!H$37:H$8980,""),IF('SCADA Data - Historic'!$B$37:$B$8980=$B52,'SCADA Data - Historic'!H$37:H$8980,""))))</f>
        <v>184.83999633789063</v>
      </c>
      <c r="L52" s="250" t="str">
        <f t="array" aca="1" ref="L52" ca="1">IFERROR(INDEX('Data Tab - SH Infill'!$S$37:$S$402,MATCH($B52,INT('Data Tab - SH Infill'!$C$37:$C$402)*('Data Tab - SH Infill'!$S$37:$S$402&lt;&gt;""),0)),"")</f>
        <v/>
      </c>
    </row>
    <row r="53" spans="2:12" s="264" customFormat="1" x14ac:dyDescent="0.2">
      <c r="B53" s="265">
        <f t="shared" ca="1" si="0"/>
        <v>44969</v>
      </c>
      <c r="C53" s="266" cm="1">
        <f t="array" aca="1" ref="C53" ca="1">IF($B53="","",IFERROR(IF(INDEX('Data Tab - BV Infill'!R$37:R$1000,MATCH($B53,INT('Data Tab - BV Infill'!$C$37:$C$1000),0))="",NA(),INDEX('Data Tab - BV Infill'!R$37:R$1000,MATCH($B53,INT('Data Tab - BV Infill'!$C$37:$C$1000),0))),MAX(IF('SCADA Data'!$B$37:$B$402=$B53,'SCADA Data'!D$37:D$402,""),IF('SCADA Data - Historic'!$B$37:$B$402=$B53,'SCADA Data - Historic'!D$37:D$402,""))))</f>
        <v>179.197265625</v>
      </c>
      <c r="D53" s="267" cm="1">
        <f t="array" aca="1" ref="D53" ca="1">IF($B53="","",IFERROR(IF(INDEX('Data Tab - BV Infill'!T$37:T$1000,MATCH($B53,INT('Data Tab - BV Infill'!$C$37:$C$1000),0))="",NA(),INDEX('Data Tab - BV Infill'!T$37:T$1000,MATCH($B53,INT('Data Tab - BV Infill'!$C$37:$C$1000),0))),MAX(IF('SCADA Data'!$B$37:$B$402=$B53,'SCADA Data'!E$37:E$402,""),IF('SCADA Data - Historic'!$B$37:$B$402=$B53,'SCADA Data - Historic'!E$37:E$402,""))))</f>
        <v>166.2578125</v>
      </c>
      <c r="E53" s="267" cm="1">
        <f t="array" aca="1" ref="E53" ca="1">IF($B53="","",IFERROR(IF(INDEX('Data Tab - BV Infill'!U$37:U$1000,MATCH($B53,INT('Data Tab - BV Infill'!$C$37:$C$1000),0))="",NA(),INDEX('Data Tab - BV Infill'!U$37:U$1000,MATCH($B53,INT('Data Tab - BV Infill'!$C$37:$C$1000),0))),MAX(IF('SCADA Data'!$B$37:$B$402=$B53,'SCADA Data'!F$37:F$402,""),IF('SCADA Data - Historic'!$B$37:$B$402=$B53,'SCADA Data - Historic'!F$37:F$402,""))))</f>
        <v>0</v>
      </c>
      <c r="F53" s="101" t="str">
        <f t="array" aca="1" ref="F53" ca="1">IFERROR(INDEX('Data Tab - BV Infill'!$S$37:$S$402,MATCH($B53,INT('Data Tab - BV Infill'!$C$37:$C$402)*('Data Tab - BV Infill'!$S$37:$S$402&lt;&gt;""),0)),"")</f>
        <v/>
      </c>
      <c r="G53" s="266" cm="1">
        <f t="array" aca="1" ref="G53" ca="1">IF($B53="","",IFERROR(IF(INDEX('Data Tab - MK Infill'!R$37:R$402,MATCH($B53,INT('Data Tab - MK Infill'!$C$37:$C$402),0))="",NA(),INDEX('Data Tab - MK Infill'!R$37:R$402,MATCH($B53,INT('Data Tab - MK Infill'!$C$37:$C$402),0))),MAX(IF('SCADA Data'!$B$37:$B$402=$B53,'SCADA Data'!G$37:G$402,""),IF('SCADA Data - Historic'!$B$37:$B$402=$B53,'SCADA Data - Historic'!G$37:G$402,""))))</f>
        <v>591</v>
      </c>
      <c r="H53" s="101" t="str">
        <f t="array" aca="1" ref="H53" ca="1">IFERROR(INDEX('Data Tab - MK Infill'!$S$37:$S$402,MATCH($B53,INT('Data Tab - MK Infill'!$C$37:$C$402)*('Data Tab - MK Infill'!$S$37:$S$402&lt;&gt;""),0)),"")</f>
        <v/>
      </c>
      <c r="I53" s="266" cm="1">
        <f t="array" aca="1" ref="I53" ca="1">IF($B53="","",IFERROR(IF(INDEX('Data Tab - NH Infill'!R$37:R$1000,MATCH($B53,INT('Data Tab - NH Infill'!$C$37:$C$1000),0))="",NA(),INDEX('Data Tab - NH Infill'!R$37:R$1000,MATCH($B53,INT('Data Tab - NH Infill'!$C$37:$C$1000),0))),MAX(IF('SCADA Data'!$B$37:$B$402=$B53,'SCADA Data'!I$37:I$402,""),IF('SCADA Data - Historic'!$B$37:$B$402=$B53,'SCADA Data - Historic'!I$37:I$402,""))))</f>
        <v>1329</v>
      </c>
      <c r="J53" s="101" t="str">
        <f t="array" aca="1" ref="J53" ca="1">IFERROR(INDEX('Data Tab - NH Infill'!$S$37:$S$1000,MATCH($B53,INT('Data Tab - NH Infill'!$C$37:$C$1000)*('Data Tab - NH Infill'!$S$37:$S$1000&lt;&gt;""),0)),"")</f>
        <v/>
      </c>
      <c r="K53" s="266">
        <f t="array" aca="1" ref="K53" ca="1">IF($B53="","",IFERROR(IF(INDEX('Data Tab - SH Infill'!R$37:R$402,MATCH($B53,INT('Data Tab - SH Infill'!$C$37:$C$402),0))="",NA(),INDEX('Data Tab - SH Infill'!R$37:R$402,MATCH($B53,INT('Data Tab - SH Infill'!$C$37:$C$402),0))),MAX(IF('SCADA Data'!$B$37:$B$8980=$B53,'SCADA Data'!H$37:H$8980,""),IF('SCADA Data - Historic'!$B$37:$B$8980=$B53,'SCADA Data - Historic'!H$37:H$8980,""))))</f>
        <v>185.80999755859375</v>
      </c>
      <c r="L53" s="249" t="str">
        <f t="array" aca="1" ref="L53" ca="1">IFERROR(INDEX('Data Tab - SH Infill'!$S$37:$S$402,MATCH($B53,INT('Data Tab - SH Infill'!$C$37:$C$402)*('Data Tab - SH Infill'!$S$37:$S$402&lt;&gt;""),0)),"")</f>
        <v/>
      </c>
    </row>
    <row r="54" spans="2:12" s="264" customFormat="1" x14ac:dyDescent="0.2">
      <c r="B54" s="265">
        <f t="shared" ca="1" si="0"/>
        <v>44970</v>
      </c>
      <c r="C54" s="268" cm="1">
        <f t="array" aca="1" ref="C54" ca="1">IF($B54="","",IFERROR(IF(INDEX('Data Tab - BV Infill'!R$37:R$1000,MATCH($B54,INT('Data Tab - BV Infill'!$C$37:$C$1000),0))="",NA(),INDEX('Data Tab - BV Infill'!R$37:R$1000,MATCH($B54,INT('Data Tab - BV Infill'!$C$37:$C$1000),0))),MAX(IF('SCADA Data'!$B$37:$B$402=$B54,'SCADA Data'!D$37:D$402,""),IF('SCADA Data - Historic'!$B$37:$B$402=$B54,'SCADA Data - Historic'!D$37:D$402,""))))</f>
        <v>175.611328125</v>
      </c>
      <c r="D54" s="269" cm="1">
        <f t="array" aca="1" ref="D54" ca="1">IF($B54="","",IFERROR(IF(INDEX('Data Tab - BV Infill'!T$37:T$1000,MATCH($B54,INT('Data Tab - BV Infill'!$C$37:$C$1000),0))="",NA(),INDEX('Data Tab - BV Infill'!T$37:T$1000,MATCH($B54,INT('Data Tab - BV Infill'!$C$37:$C$1000),0))),MAX(IF('SCADA Data'!$B$37:$B$402=$B54,'SCADA Data'!E$37:E$402,""),IF('SCADA Data - Historic'!$B$37:$B$402=$B54,'SCADA Data - Historic'!E$37:E$402,""))))</f>
        <v>186.875</v>
      </c>
      <c r="E54" s="269" cm="1">
        <f t="array" aca="1" ref="E54" ca="1">IF($B54="","",IFERROR(IF(INDEX('Data Tab - BV Infill'!U$37:U$1000,MATCH($B54,INT('Data Tab - BV Infill'!$C$37:$C$1000),0))="",NA(),INDEX('Data Tab - BV Infill'!U$37:U$1000,MATCH($B54,INT('Data Tab - BV Infill'!$C$37:$C$1000),0))),MAX(IF('SCADA Data'!$B$37:$B$402=$B54,'SCADA Data'!F$37:F$402,""),IF('SCADA Data - Historic'!$B$37:$B$402=$B54,'SCADA Data - Historic'!F$37:F$402,""))))</f>
        <v>0</v>
      </c>
      <c r="F54" s="114" t="str">
        <f t="array" aca="1" ref="F54" ca="1">IFERROR(INDEX('Data Tab - BV Infill'!$S$37:$S$402,MATCH($B54,INT('Data Tab - BV Infill'!$C$37:$C$402)*('Data Tab - BV Infill'!$S$37:$S$402&lt;&gt;""),0)),"")</f>
        <v/>
      </c>
      <c r="G54" s="270" cm="1">
        <f t="array" aca="1" ref="G54" ca="1">IF($B54="","",IFERROR(IF(INDEX('Data Tab - MK Infill'!R$37:R$402,MATCH($B54,INT('Data Tab - MK Infill'!$C$37:$C$402),0))="",NA(),INDEX('Data Tab - MK Infill'!R$37:R$402,MATCH($B54,INT('Data Tab - MK Infill'!$C$37:$C$402),0))),MAX(IF('SCADA Data'!$B$37:$B$402=$B54,'SCADA Data'!G$37:G$402,""),IF('SCADA Data - Historic'!$B$37:$B$402=$B54,'SCADA Data - Historic'!G$37:G$402,""))))</f>
        <v>496</v>
      </c>
      <c r="H54" s="114" t="str">
        <f t="array" aca="1" ref="H54" ca="1">IFERROR(INDEX('Data Tab - MK Infill'!$S$37:$S$402,MATCH($B54,INT('Data Tab - MK Infill'!$C$37:$C$402)*('Data Tab - MK Infill'!$S$37:$S$402&lt;&gt;""),0)),"")</f>
        <v/>
      </c>
      <c r="I54" s="273" cm="1">
        <f t="array" aca="1" ref="I54" ca="1">IF($B54="","",IFERROR(IF(INDEX('Data Tab - NH Infill'!R$37:R$1000,MATCH($B54,INT('Data Tab - NH Infill'!$C$37:$C$1000),0))="",NA(),INDEX('Data Tab - NH Infill'!R$37:R$1000,MATCH($B54,INT('Data Tab - NH Infill'!$C$37:$C$1000),0))),MAX(IF('SCADA Data'!$B$37:$B$402=$B54,'SCADA Data'!I$37:I$402,""),IF('SCADA Data - Historic'!$B$37:$B$402=$B54,'SCADA Data - Historic'!I$37:I$402,""))))</f>
        <v>1329</v>
      </c>
      <c r="J54" s="114" t="str">
        <f t="array" aca="1" ref="J54" ca="1">IFERROR(INDEX('Data Tab - NH Infill'!$S$37:$S$1000,MATCH($B54,INT('Data Tab - NH Infill'!$C$37:$C$1000)*('Data Tab - NH Infill'!$S$37:$S$1000&lt;&gt;""),0)),"")</f>
        <v/>
      </c>
      <c r="K54" s="272">
        <f t="array" aca="1" ref="K54" ca="1">IF($B54="","",IFERROR(IF(INDEX('Data Tab - SH Infill'!R$37:R$402,MATCH($B54,INT('Data Tab - SH Infill'!$C$37:$C$402),0))="",NA(),INDEX('Data Tab - SH Infill'!R$37:R$402,MATCH($B54,INT('Data Tab - SH Infill'!$C$37:$C$402),0))),MAX(IF('SCADA Data'!$B$37:$B$8980=$B54,'SCADA Data'!H$37:H$8980,""),IF('SCADA Data - Historic'!$B$37:$B$8980=$B54,'SCADA Data - Historic'!H$37:H$8980,""))))</f>
        <v>176.71000671386719</v>
      </c>
      <c r="L54" s="250" t="str">
        <f t="array" aca="1" ref="L54" ca="1">IFERROR(INDEX('Data Tab - SH Infill'!$S$37:$S$402,MATCH($B54,INT('Data Tab - SH Infill'!$C$37:$C$402)*('Data Tab - SH Infill'!$S$37:$S$402&lt;&gt;""),0)),"")</f>
        <v/>
      </c>
    </row>
    <row r="55" spans="2:12" s="264" customFormat="1" x14ac:dyDescent="0.2">
      <c r="B55" s="265">
        <f t="shared" ca="1" si="0"/>
        <v>44971</v>
      </c>
      <c r="C55" s="266" cm="1">
        <f t="array" aca="1" ref="C55" ca="1">IF($B55="","",IFERROR(IF(INDEX('Data Tab - BV Infill'!R$37:R$1000,MATCH($B55,INT('Data Tab - BV Infill'!$C$37:$C$1000),0))="",NA(),INDEX('Data Tab - BV Infill'!R$37:R$1000,MATCH($B55,INT('Data Tab - BV Infill'!$C$37:$C$1000),0))),MAX(IF('SCADA Data'!$B$37:$B$402=$B55,'SCADA Data'!D$37:D$402,""),IF('SCADA Data - Historic'!$B$37:$B$402=$B55,'SCADA Data - Historic'!D$37:D$402,""))))</f>
        <v>458.6015625</v>
      </c>
      <c r="D55" s="267" cm="1">
        <f t="array" aca="1" ref="D55" ca="1">IF($B55="","",IFERROR(IF(INDEX('Data Tab - BV Infill'!T$37:T$1000,MATCH($B55,INT('Data Tab - BV Infill'!$C$37:$C$1000),0))="",NA(),INDEX('Data Tab - BV Infill'!T$37:T$1000,MATCH($B55,INT('Data Tab - BV Infill'!$C$37:$C$1000),0))),MAX(IF('SCADA Data'!$B$37:$B$402=$B55,'SCADA Data'!E$37:E$402,""),IF('SCADA Data - Historic'!$B$37:$B$402=$B55,'SCADA Data - Historic'!E$37:E$402,""))))</f>
        <v>239.23046875</v>
      </c>
      <c r="E55" s="267" cm="1">
        <f t="array" aca="1" ref="E55" ca="1">IF($B55="","",IFERROR(IF(INDEX('Data Tab - BV Infill'!U$37:U$1000,MATCH($B55,INT('Data Tab - BV Infill'!$C$37:$C$1000),0))="",NA(),INDEX('Data Tab - BV Infill'!U$37:U$1000,MATCH($B55,INT('Data Tab - BV Infill'!$C$37:$C$1000),0))),MAX(IF('SCADA Data'!$B$37:$B$402=$B55,'SCADA Data'!F$37:F$402,""),IF('SCADA Data - Historic'!$B$37:$B$402=$B55,'SCADA Data - Historic'!F$37:F$402,""))))</f>
        <v>0</v>
      </c>
      <c r="F55" s="101" t="str">
        <f t="array" aca="1" ref="F55" ca="1">IFERROR(INDEX('Data Tab - BV Infill'!$S$37:$S$402,MATCH($B55,INT('Data Tab - BV Infill'!$C$37:$C$402)*('Data Tab - BV Infill'!$S$37:$S$402&lt;&gt;""),0)),"")</f>
        <v/>
      </c>
      <c r="G55" s="266" cm="1">
        <f t="array" aca="1" ref="G55" ca="1">IF($B55="","",IFERROR(IF(INDEX('Data Tab - MK Infill'!R$37:R$402,MATCH($B55,INT('Data Tab - MK Infill'!$C$37:$C$402),0))="",NA(),INDEX('Data Tab - MK Infill'!R$37:R$402,MATCH($B55,INT('Data Tab - MK Infill'!$C$37:$C$402),0))),MAX(IF('SCADA Data'!$B$37:$B$402=$B55,'SCADA Data'!G$37:G$402,""),IF('SCADA Data - Historic'!$B$37:$B$402=$B55,'SCADA Data - Historic'!G$37:G$402,""))))</f>
        <v>1876</v>
      </c>
      <c r="H55" s="101" t="str">
        <f t="array" aca="1" ref="H55" ca="1">IFERROR(INDEX('Data Tab - MK Infill'!$S$37:$S$402,MATCH($B55,INT('Data Tab - MK Infill'!$C$37:$C$402)*('Data Tab - MK Infill'!$S$37:$S$402&lt;&gt;""),0)),"")</f>
        <v/>
      </c>
      <c r="I55" s="266" cm="1">
        <f t="array" aca="1" ref="I55" ca="1">IF($B55="","",IFERROR(IF(INDEX('Data Tab - NH Infill'!R$37:R$1000,MATCH($B55,INT('Data Tab - NH Infill'!$C$37:$C$1000),0))="",NA(),INDEX('Data Tab - NH Infill'!R$37:R$1000,MATCH($B55,INT('Data Tab - NH Infill'!$C$37:$C$1000),0))),MAX(IF('SCADA Data'!$B$37:$B$402=$B55,'SCADA Data'!I$37:I$402,""),IF('SCADA Data - Historic'!$B$37:$B$402=$B55,'SCADA Data - Historic'!I$37:I$402,""))))</f>
        <v>1581.5</v>
      </c>
      <c r="J55" s="101" t="str">
        <f t="array" aca="1" ref="J55" ca="1">IFERROR(INDEX('Data Tab - NH Infill'!$S$37:$S$1000,MATCH($B55,INT('Data Tab - NH Infill'!$C$37:$C$1000)*('Data Tab - NH Infill'!$S$37:$S$1000&lt;&gt;""),0)),"")</f>
        <v/>
      </c>
      <c r="K55" s="266">
        <f t="array" aca="1" ref="K55" ca="1">IF($B55="","",IFERROR(IF(INDEX('Data Tab - SH Infill'!R$37:R$402,MATCH($B55,INT('Data Tab - SH Infill'!$C$37:$C$402),0))="",NA(),INDEX('Data Tab - SH Infill'!R$37:R$402,MATCH($B55,INT('Data Tab - SH Infill'!$C$37:$C$402),0))),MAX(IF('SCADA Data'!$B$37:$B$8980=$B55,'SCADA Data'!H$37:H$8980,""),IF('SCADA Data - Historic'!$B$37:$B$8980=$B55,'SCADA Data - Historic'!H$37:H$8980,""))))</f>
        <v>204.82000732421875</v>
      </c>
      <c r="L55" s="249" t="str">
        <f t="array" aca="1" ref="L55" ca="1">IFERROR(INDEX('Data Tab - SH Infill'!$S$37:$S$402,MATCH($B55,INT('Data Tab - SH Infill'!$C$37:$C$402)*('Data Tab - SH Infill'!$S$37:$S$402&lt;&gt;""),0)),"")</f>
        <v/>
      </c>
    </row>
    <row r="56" spans="2:12" s="264" customFormat="1" x14ac:dyDescent="0.2">
      <c r="B56" s="265">
        <f t="shared" ca="1" si="0"/>
        <v>44972</v>
      </c>
      <c r="C56" s="268" cm="1">
        <f t="array" aca="1" ref="C56" ca="1">IF($B56="","",IFERROR(IF(INDEX('Data Tab - BV Infill'!R$37:R$1000,MATCH($B56,INT('Data Tab - BV Infill'!$C$37:$C$1000),0))="",NA(),INDEX('Data Tab - BV Infill'!R$37:R$1000,MATCH($B56,INT('Data Tab - BV Infill'!$C$37:$C$1000),0))),MAX(IF('SCADA Data'!$B$37:$B$402=$B56,'SCADA Data'!D$37:D$402,""),IF('SCADA Data - Historic'!$B$37:$B$402=$B56,'SCADA Data - Historic'!D$37:D$402,""))))</f>
        <v>318.7998046875</v>
      </c>
      <c r="D56" s="269" cm="1">
        <f t="array" aca="1" ref="D56" ca="1">IF($B56="","",IFERROR(IF(INDEX('Data Tab - BV Infill'!T$37:T$1000,MATCH($B56,INT('Data Tab - BV Infill'!$C$37:$C$1000),0))="",NA(),INDEX('Data Tab - BV Infill'!T$37:T$1000,MATCH($B56,INT('Data Tab - BV Infill'!$C$37:$C$1000),0))),MAX(IF('SCADA Data'!$B$37:$B$402=$B56,'SCADA Data'!E$37:E$402,""),IF('SCADA Data - Historic'!$B$37:$B$402=$B56,'SCADA Data - Historic'!E$37:E$402,""))))</f>
        <v>287.37109375</v>
      </c>
      <c r="E56" s="269" cm="1">
        <f t="array" aca="1" ref="E56" ca="1">IF($B56="","",IFERROR(IF(INDEX('Data Tab - BV Infill'!U$37:U$1000,MATCH($B56,INT('Data Tab - BV Infill'!$C$37:$C$1000),0))="",NA(),INDEX('Data Tab - BV Infill'!U$37:U$1000,MATCH($B56,INT('Data Tab - BV Infill'!$C$37:$C$1000),0))),MAX(IF('SCADA Data'!$B$37:$B$402=$B56,'SCADA Data'!F$37:F$402,""),IF('SCADA Data - Historic'!$B$37:$B$402=$B56,'SCADA Data - Historic'!F$37:F$402,""))))</f>
        <v>0</v>
      </c>
      <c r="F56" s="114" t="str">
        <f t="array" aca="1" ref="F56" ca="1">IFERROR(INDEX('Data Tab - BV Infill'!$S$37:$S$402,MATCH($B56,INT('Data Tab - BV Infill'!$C$37:$C$402)*('Data Tab - BV Infill'!$S$37:$S$402&lt;&gt;""),0)),"")</f>
        <v/>
      </c>
      <c r="G56" s="270" cm="1">
        <f t="array" aca="1" ref="G56" ca="1">IF($B56="","",IFERROR(IF(INDEX('Data Tab - MK Infill'!R$37:R$402,MATCH($B56,INT('Data Tab - MK Infill'!$C$37:$C$402),0))="",NA(),INDEX('Data Tab - MK Infill'!R$37:R$402,MATCH($B56,INT('Data Tab - MK Infill'!$C$37:$C$402),0))),MAX(IF('SCADA Data'!$B$37:$B$402=$B56,'SCADA Data'!G$37:G$402,""),IF('SCADA Data - Historic'!$B$37:$B$402=$B56,'SCADA Data - Historic'!G$37:G$402,""))))</f>
        <v>0</v>
      </c>
      <c r="H56" s="114" t="str">
        <f t="array" aca="1" ref="H56" ca="1">IFERROR(INDEX('Data Tab - MK Infill'!$S$37:$S$402,MATCH($B56,INT('Data Tab - MK Infill'!$C$37:$C$402)*('Data Tab - MK Infill'!$S$37:$S$402&lt;&gt;""),0)),"")</f>
        <v/>
      </c>
      <c r="I56" s="273" cm="1">
        <f t="array" aca="1" ref="I56" ca="1">IF($B56="","",IFERROR(IF(INDEX('Data Tab - NH Infill'!R$37:R$1000,MATCH($B56,INT('Data Tab - NH Infill'!$C$37:$C$1000),0))="",NA(),INDEX('Data Tab - NH Infill'!R$37:R$1000,MATCH($B56,INT('Data Tab - NH Infill'!$C$37:$C$1000),0))),MAX(IF('SCADA Data'!$B$37:$B$402=$B56,'SCADA Data'!I$37:I$402,""),IF('SCADA Data - Historic'!$B$37:$B$402=$B56,'SCADA Data - Historic'!I$37:I$402,""))))</f>
        <v>1806</v>
      </c>
      <c r="J56" s="114" t="str">
        <f t="array" aca="1" ref="J56" ca="1">IFERROR(INDEX('Data Tab - NH Infill'!$S$37:$S$1000,MATCH($B56,INT('Data Tab - NH Infill'!$C$37:$C$1000)*('Data Tab - NH Infill'!$S$37:$S$1000&lt;&gt;""),0)),"")</f>
        <v/>
      </c>
      <c r="K56" s="272">
        <f t="array" aca="1" ref="K56" ca="1">IF($B56="","",IFERROR(IF(INDEX('Data Tab - SH Infill'!R$37:R$402,MATCH($B56,INT('Data Tab - SH Infill'!$C$37:$C$402),0))="",NA(),INDEX('Data Tab - SH Infill'!R$37:R$402,MATCH($B56,INT('Data Tab - SH Infill'!$C$37:$C$402),0))),MAX(IF('SCADA Data'!$B$37:$B$8980=$B56,'SCADA Data'!H$37:H$8980,""),IF('SCADA Data - Historic'!$B$37:$B$8980=$B56,'SCADA Data - Historic'!H$37:H$8980,""))))</f>
        <v>194.02999877929688</v>
      </c>
      <c r="L56" s="250" t="str">
        <f t="array" aca="1" ref="L56" ca="1">IFERROR(INDEX('Data Tab - SH Infill'!$S$37:$S$402,MATCH($B56,INT('Data Tab - SH Infill'!$C$37:$C$402)*('Data Tab - SH Infill'!$S$37:$S$402&lt;&gt;""),0)),"")</f>
        <v/>
      </c>
    </row>
    <row r="57" spans="2:12" s="264" customFormat="1" x14ac:dyDescent="0.2">
      <c r="B57" s="265">
        <f t="shared" ca="1" si="0"/>
        <v>44973</v>
      </c>
      <c r="C57" s="266" cm="1">
        <f t="array" aca="1" ref="C57" ca="1">IF($B57="","",IFERROR(IF(INDEX('Data Tab - BV Infill'!R$37:R$1000,MATCH($B57,INT('Data Tab - BV Infill'!$C$37:$C$1000),0))="",NA(),INDEX('Data Tab - BV Infill'!R$37:R$1000,MATCH($B57,INT('Data Tab - BV Infill'!$C$37:$C$1000),0))),MAX(IF('SCADA Data'!$B$37:$B$402=$B57,'SCADA Data'!D$37:D$402,""),IF('SCADA Data - Historic'!$B$37:$B$402=$B57,'SCADA Data - Historic'!D$37:D$402,""))))</f>
        <v>217.1982421875</v>
      </c>
      <c r="D57" s="267" cm="1">
        <f t="array" aca="1" ref="D57" ca="1">IF($B57="","",IFERROR(IF(INDEX('Data Tab - BV Infill'!T$37:T$1000,MATCH($B57,INT('Data Tab - BV Infill'!$C$37:$C$1000),0))="",NA(),INDEX('Data Tab - BV Infill'!T$37:T$1000,MATCH($B57,INT('Data Tab - BV Infill'!$C$37:$C$1000),0))),MAX(IF('SCADA Data'!$B$37:$B$402=$B57,'SCADA Data'!E$37:E$402,""),IF('SCADA Data - Historic'!$B$37:$B$402=$B57,'SCADA Data - Historic'!E$37:E$402,""))))</f>
        <v>226.33203125</v>
      </c>
      <c r="E57" s="267" cm="1">
        <f t="array" aca="1" ref="E57" ca="1">IF($B57="","",IFERROR(IF(INDEX('Data Tab - BV Infill'!U$37:U$1000,MATCH($B57,INT('Data Tab - BV Infill'!$C$37:$C$1000),0))="",NA(),INDEX('Data Tab - BV Infill'!U$37:U$1000,MATCH($B57,INT('Data Tab - BV Infill'!$C$37:$C$1000),0))),MAX(IF('SCADA Data'!$B$37:$B$402=$B57,'SCADA Data'!F$37:F$402,""),IF('SCADA Data - Historic'!$B$37:$B$402=$B57,'SCADA Data - Historic'!F$37:F$402,""))))</f>
        <v>0</v>
      </c>
      <c r="F57" s="101" t="str">
        <f t="array" aca="1" ref="F57" ca="1">IFERROR(INDEX('Data Tab - BV Infill'!$S$37:$S$402,MATCH($B57,INT('Data Tab - BV Infill'!$C$37:$C$402)*('Data Tab - BV Infill'!$S$37:$S$402&lt;&gt;""),0)),"")</f>
        <v/>
      </c>
      <c r="G57" s="266" cm="1">
        <f t="array" aca="1" ref="G57" ca="1">IF($B57="","",IFERROR(IF(INDEX('Data Tab - MK Infill'!R$37:R$402,MATCH($B57,INT('Data Tab - MK Infill'!$C$37:$C$402),0))="",NA(),INDEX('Data Tab - MK Infill'!R$37:R$402,MATCH($B57,INT('Data Tab - MK Infill'!$C$37:$C$402),0))),MAX(IF('SCADA Data'!$B$37:$B$402=$B57,'SCADA Data'!G$37:G$402,""),IF('SCADA Data - Historic'!$B$37:$B$402=$B57,'SCADA Data - Historic'!G$37:G$402,""))))</f>
        <v>1913</v>
      </c>
      <c r="H57" s="101" t="str">
        <f t="array" aca="1" ref="H57" ca="1">IFERROR(INDEX('Data Tab - MK Infill'!$S$37:$S$402,MATCH($B57,INT('Data Tab - MK Infill'!$C$37:$C$402)*('Data Tab - MK Infill'!$S$37:$S$402&lt;&gt;""),0)),"")</f>
        <v/>
      </c>
      <c r="I57" s="266" cm="1">
        <f t="array" aca="1" ref="I57" ca="1">IF($B57="","",IFERROR(IF(INDEX('Data Tab - NH Infill'!R$37:R$1000,MATCH($B57,INT('Data Tab - NH Infill'!$C$37:$C$1000),0))="",NA(),INDEX('Data Tab - NH Infill'!R$37:R$1000,MATCH($B57,INT('Data Tab - NH Infill'!$C$37:$C$1000),0))),MAX(IF('SCADA Data'!$B$37:$B$402=$B57,'SCADA Data'!I$37:I$402,""),IF('SCADA Data - Historic'!$B$37:$B$402=$B57,'SCADA Data - Historic'!I$37:I$402,""))))</f>
        <v>1455</v>
      </c>
      <c r="J57" s="101" t="str">
        <f t="array" aca="1" ref="J57" ca="1">IFERROR(INDEX('Data Tab - NH Infill'!$S$37:$S$1000,MATCH($B57,INT('Data Tab - NH Infill'!$C$37:$C$1000)*('Data Tab - NH Infill'!$S$37:$S$1000&lt;&gt;""),0)),"")</f>
        <v/>
      </c>
      <c r="K57" s="266">
        <f t="array" aca="1" ref="K57" ca="1">IF($B57="","",IFERROR(IF(INDEX('Data Tab - SH Infill'!R$37:R$402,MATCH($B57,INT('Data Tab - SH Infill'!$C$37:$C$402),0))="",NA(),INDEX('Data Tab - SH Infill'!R$37:R$402,MATCH($B57,INT('Data Tab - SH Infill'!$C$37:$C$402),0))),MAX(IF('SCADA Data'!$B$37:$B$8980=$B57,'SCADA Data'!H$37:H$8980,""),IF('SCADA Data - Historic'!$B$37:$B$8980=$B57,'SCADA Data - Historic'!H$37:H$8980,""))))</f>
        <v>185.67999267578125</v>
      </c>
      <c r="L57" s="249" t="str">
        <f t="array" aca="1" ref="L57" ca="1">IFERROR(INDEX('Data Tab - SH Infill'!$S$37:$S$402,MATCH($B57,INT('Data Tab - SH Infill'!$C$37:$C$402)*('Data Tab - SH Infill'!$S$37:$S$402&lt;&gt;""),0)),"")</f>
        <v/>
      </c>
    </row>
    <row r="58" spans="2:12" s="264" customFormat="1" x14ac:dyDescent="0.2">
      <c r="B58" s="265">
        <f t="shared" ca="1" si="0"/>
        <v>44974</v>
      </c>
      <c r="C58" s="268" cm="1">
        <f t="array" aca="1" ref="C58" ca="1">IF($B58="","",IFERROR(IF(INDEX('Data Tab - BV Infill'!R$37:R$1000,MATCH($B58,INT('Data Tab - BV Infill'!$C$37:$C$1000),0))="",NA(),INDEX('Data Tab - BV Infill'!R$37:R$1000,MATCH($B58,INT('Data Tab - BV Infill'!$C$37:$C$1000),0))),MAX(IF('SCADA Data'!$B$37:$B$402=$B58,'SCADA Data'!D$37:D$402,""),IF('SCADA Data - Historic'!$B$37:$B$402=$B58,'SCADA Data - Historic'!D$37:D$402,""))))</f>
        <v>185.8212890625</v>
      </c>
      <c r="D58" s="269" cm="1">
        <f t="array" aca="1" ref="D58" ca="1">IF($B58="","",IFERROR(IF(INDEX('Data Tab - BV Infill'!T$37:T$1000,MATCH($B58,INT('Data Tab - BV Infill'!$C$37:$C$1000),0))="",NA(),INDEX('Data Tab - BV Infill'!T$37:T$1000,MATCH($B58,INT('Data Tab - BV Infill'!$C$37:$C$1000),0))),MAX(IF('SCADA Data'!$B$37:$B$402=$B58,'SCADA Data'!E$37:E$402,""),IF('SCADA Data - Historic'!$B$37:$B$402=$B58,'SCADA Data - Historic'!E$37:E$402,""))))</f>
        <v>194.54296875</v>
      </c>
      <c r="E58" s="269" cm="1">
        <f t="array" aca="1" ref="E58" ca="1">IF($B58="","",IFERROR(IF(INDEX('Data Tab - BV Infill'!U$37:U$1000,MATCH($B58,INT('Data Tab - BV Infill'!$C$37:$C$1000),0))="",NA(),INDEX('Data Tab - BV Infill'!U$37:U$1000,MATCH($B58,INT('Data Tab - BV Infill'!$C$37:$C$1000),0))),MAX(IF('SCADA Data'!$B$37:$B$402=$B58,'SCADA Data'!F$37:F$402,""),IF('SCADA Data - Historic'!$B$37:$B$402=$B58,'SCADA Data - Historic'!F$37:F$402,""))))</f>
        <v>0</v>
      </c>
      <c r="F58" s="114" t="str">
        <f t="array" aca="1" ref="F58" ca="1">IFERROR(INDEX('Data Tab - BV Infill'!$S$37:$S$402,MATCH($B58,INT('Data Tab - BV Infill'!$C$37:$C$402)*('Data Tab - BV Infill'!$S$37:$S$402&lt;&gt;""),0)),"")</f>
        <v/>
      </c>
      <c r="G58" s="270" cm="1">
        <f t="array" aca="1" ref="G58" ca="1">IF($B58="","",IFERROR(IF(INDEX('Data Tab - MK Infill'!R$37:R$402,MATCH($B58,INT('Data Tab - MK Infill'!$C$37:$C$402),0))="",NA(),INDEX('Data Tab - MK Infill'!R$37:R$402,MATCH($B58,INT('Data Tab - MK Infill'!$C$37:$C$402),0))),MAX(IF('SCADA Data'!$B$37:$B$402=$B58,'SCADA Data'!G$37:G$402,""),IF('SCADA Data - Historic'!$B$37:$B$402=$B58,'SCADA Data - Historic'!G$37:G$402,""))))</f>
        <v>156</v>
      </c>
      <c r="H58" s="114" t="str">
        <f t="array" aca="1" ref="H58" ca="1">IFERROR(INDEX('Data Tab - MK Infill'!$S$37:$S$402,MATCH($B58,INT('Data Tab - MK Infill'!$C$37:$C$402)*('Data Tab - MK Infill'!$S$37:$S$402&lt;&gt;""),0)),"")</f>
        <v/>
      </c>
      <c r="I58" s="273" cm="1">
        <f t="array" aca="1" ref="I58" ca="1">IF($B58="","",IFERROR(IF(INDEX('Data Tab - NH Infill'!R$37:R$1000,MATCH($B58,INT('Data Tab - NH Infill'!$C$37:$C$1000),0))="",NA(),INDEX('Data Tab - NH Infill'!R$37:R$1000,MATCH($B58,INT('Data Tab - NH Infill'!$C$37:$C$1000),0))),MAX(IF('SCADA Data'!$B$37:$B$402=$B58,'SCADA Data'!I$37:I$402,""),IF('SCADA Data - Historic'!$B$37:$B$402=$B58,'SCADA Data - Historic'!I$37:I$402,""))))</f>
        <v>1411.5</v>
      </c>
      <c r="J58" s="114" t="str">
        <f t="array" aca="1" ref="J58" ca="1">IFERROR(INDEX('Data Tab - NH Infill'!$S$37:$S$1000,MATCH($B58,INT('Data Tab - NH Infill'!$C$37:$C$1000)*('Data Tab - NH Infill'!$S$37:$S$1000&lt;&gt;""),0)),"")</f>
        <v/>
      </c>
      <c r="K58" s="272">
        <f t="array" aca="1" ref="K58" ca="1">IF($B58="","",IFERROR(IF(INDEX('Data Tab - SH Infill'!R$37:R$402,MATCH($B58,INT('Data Tab - SH Infill'!$C$37:$C$402),0))="",NA(),INDEX('Data Tab - SH Infill'!R$37:R$402,MATCH($B58,INT('Data Tab - SH Infill'!$C$37:$C$402),0))),MAX(IF('SCADA Data'!$B$37:$B$8980=$B58,'SCADA Data'!H$37:H$8980,""),IF('SCADA Data - Historic'!$B$37:$B$8980=$B58,'SCADA Data - Historic'!H$37:H$8980,""))))</f>
        <v>189.6300048828125</v>
      </c>
      <c r="L58" s="250" t="str">
        <f t="array" aca="1" ref="L58" ca="1">IFERROR(INDEX('Data Tab - SH Infill'!$S$37:$S$402,MATCH($B58,INT('Data Tab - SH Infill'!$C$37:$C$402)*('Data Tab - SH Infill'!$S$37:$S$402&lt;&gt;""),0)),"")</f>
        <v/>
      </c>
    </row>
    <row r="59" spans="2:12" s="264" customFormat="1" x14ac:dyDescent="0.2">
      <c r="B59" s="265">
        <f t="shared" ca="1" si="0"/>
        <v>44975</v>
      </c>
      <c r="C59" s="266" cm="1">
        <f t="array" aca="1" ref="C59" ca="1">IF($B59="","",IFERROR(IF(INDEX('Data Tab - BV Infill'!R$37:R$1000,MATCH($B59,INT('Data Tab - BV Infill'!$C$37:$C$1000),0))="",NA(),INDEX('Data Tab - BV Infill'!R$37:R$1000,MATCH($B59,INT('Data Tab - BV Infill'!$C$37:$C$1000),0))),MAX(IF('SCADA Data'!$B$37:$B$402=$B59,'SCADA Data'!D$37:D$402,""),IF('SCADA Data - Historic'!$B$37:$B$402=$B59,'SCADA Data - Historic'!D$37:D$402,""))))</f>
        <v>186.8173828125</v>
      </c>
      <c r="D59" s="267" cm="1">
        <f t="array" aca="1" ref="D59" ca="1">IF($B59="","",IFERROR(IF(INDEX('Data Tab - BV Infill'!T$37:T$1000,MATCH($B59,INT('Data Tab - BV Infill'!$C$37:$C$1000),0))="",NA(),INDEX('Data Tab - BV Infill'!T$37:T$1000,MATCH($B59,INT('Data Tab - BV Infill'!$C$37:$C$1000),0))),MAX(IF('SCADA Data'!$B$37:$B$402=$B59,'SCADA Data'!E$37:E$402,""),IF('SCADA Data - Historic'!$B$37:$B$402=$B59,'SCADA Data - Historic'!E$37:E$402,""))))</f>
        <v>198.732421875</v>
      </c>
      <c r="E59" s="267" cm="1">
        <f t="array" aca="1" ref="E59" ca="1">IF($B59="","",IFERROR(IF(INDEX('Data Tab - BV Infill'!U$37:U$1000,MATCH($B59,INT('Data Tab - BV Infill'!$C$37:$C$1000),0))="",NA(),INDEX('Data Tab - BV Infill'!U$37:U$1000,MATCH($B59,INT('Data Tab - BV Infill'!$C$37:$C$1000),0))),MAX(IF('SCADA Data'!$B$37:$B$402=$B59,'SCADA Data'!F$37:F$402,""),IF('SCADA Data - Historic'!$B$37:$B$402=$B59,'SCADA Data - Historic'!F$37:F$402,""))))</f>
        <v>0</v>
      </c>
      <c r="F59" s="101" t="str">
        <f t="array" aca="1" ref="F59" ca="1">IFERROR(INDEX('Data Tab - BV Infill'!$S$37:$S$402,MATCH($B59,INT('Data Tab - BV Infill'!$C$37:$C$402)*('Data Tab - BV Infill'!$S$37:$S$402&lt;&gt;""),0)),"")</f>
        <v/>
      </c>
      <c r="G59" s="266" cm="1">
        <f t="array" aca="1" ref="G59" ca="1">IF($B59="","",IFERROR(IF(INDEX('Data Tab - MK Infill'!R$37:R$402,MATCH($B59,INT('Data Tab - MK Infill'!$C$37:$C$402),0))="",NA(),INDEX('Data Tab - MK Infill'!R$37:R$402,MATCH($B59,INT('Data Tab - MK Infill'!$C$37:$C$402),0))),MAX(IF('SCADA Data'!$B$37:$B$402=$B59,'SCADA Data'!G$37:G$402,""),IF('SCADA Data - Historic'!$B$37:$B$402=$B59,'SCADA Data - Historic'!G$37:G$402,""))))</f>
        <v>1541</v>
      </c>
      <c r="H59" s="101" t="str">
        <f t="array" aca="1" ref="H59" ca="1">IFERROR(INDEX('Data Tab - MK Infill'!$S$37:$S$402,MATCH($B59,INT('Data Tab - MK Infill'!$C$37:$C$402)*('Data Tab - MK Infill'!$S$37:$S$402&lt;&gt;""),0)),"")</f>
        <v/>
      </c>
      <c r="I59" s="266" cm="1">
        <f t="array" aca="1" ref="I59" ca="1">IF($B59="","",IFERROR(IF(INDEX('Data Tab - NH Infill'!R$37:R$1000,MATCH($B59,INT('Data Tab - NH Infill'!$C$37:$C$1000),0))="",NA(),INDEX('Data Tab - NH Infill'!R$37:R$1000,MATCH($B59,INT('Data Tab - NH Infill'!$C$37:$C$1000),0))),MAX(IF('SCADA Data'!$B$37:$B$402=$B59,'SCADA Data'!I$37:I$402,""),IF('SCADA Data - Historic'!$B$37:$B$402=$B59,'SCADA Data - Historic'!I$37:I$402,""))))</f>
        <v>1473</v>
      </c>
      <c r="J59" s="101" t="str">
        <f t="array" aca="1" ref="J59" ca="1">IFERROR(INDEX('Data Tab - NH Infill'!$S$37:$S$1000,MATCH($B59,INT('Data Tab - NH Infill'!$C$37:$C$1000)*('Data Tab - NH Infill'!$S$37:$S$1000&lt;&gt;""),0)),"")</f>
        <v/>
      </c>
      <c r="K59" s="266">
        <f t="array" aca="1" ref="K59" ca="1">IF($B59="","",IFERROR(IF(INDEX('Data Tab - SH Infill'!R$37:R$402,MATCH($B59,INT('Data Tab - SH Infill'!$C$37:$C$402),0))="",NA(),INDEX('Data Tab - SH Infill'!R$37:R$402,MATCH($B59,INT('Data Tab - SH Infill'!$C$37:$C$402),0))),MAX(IF('SCADA Data'!$B$37:$B$8980=$B59,'SCADA Data'!H$37:H$8980,""),IF('SCADA Data - Historic'!$B$37:$B$8980=$B59,'SCADA Data - Historic'!H$37:H$8980,""))))</f>
        <v>190.75</v>
      </c>
      <c r="L59" s="249" t="str">
        <f t="array" aca="1" ref="L59" ca="1">IFERROR(INDEX('Data Tab - SH Infill'!$S$37:$S$402,MATCH($B59,INT('Data Tab - SH Infill'!$C$37:$C$402)*('Data Tab - SH Infill'!$S$37:$S$402&lt;&gt;""),0)),"")</f>
        <v/>
      </c>
    </row>
    <row r="60" spans="2:12" s="264" customFormat="1" x14ac:dyDescent="0.2">
      <c r="B60" s="265">
        <f t="shared" ca="1" si="0"/>
        <v>44976</v>
      </c>
      <c r="C60" s="268" cm="1">
        <f t="array" aca="1" ref="C60" ca="1">IF($B60="","",IFERROR(IF(INDEX('Data Tab - BV Infill'!R$37:R$1000,MATCH($B60,INT('Data Tab - BV Infill'!$C$37:$C$1000),0))="",NA(),INDEX('Data Tab - BV Infill'!R$37:R$1000,MATCH($B60,INT('Data Tab - BV Infill'!$C$37:$C$1000),0))),MAX(IF('SCADA Data'!$B$37:$B$402=$B60,'SCADA Data'!D$37:D$402,""),IF('SCADA Data - Historic'!$B$37:$B$402=$B60,'SCADA Data - Historic'!D$37:D$402,""))))</f>
        <v>182.9326171875</v>
      </c>
      <c r="D60" s="269" cm="1">
        <f t="array" aca="1" ref="D60" ca="1">IF($B60="","",IFERROR(IF(INDEX('Data Tab - BV Infill'!T$37:T$1000,MATCH($B60,INT('Data Tab - BV Infill'!$C$37:$C$1000),0))="",NA(),INDEX('Data Tab - BV Infill'!T$37:T$1000,MATCH($B60,INT('Data Tab - BV Infill'!$C$37:$C$1000),0))),MAX(IF('SCADA Data'!$B$37:$B$402=$B60,'SCADA Data'!E$37:E$402,""),IF('SCADA Data - Historic'!$B$37:$B$402=$B60,'SCADA Data - Historic'!E$37:E$402,""))))</f>
        <v>182.96484375</v>
      </c>
      <c r="E60" s="269" cm="1">
        <f t="array" aca="1" ref="E60" ca="1">IF($B60="","",IFERROR(IF(INDEX('Data Tab - BV Infill'!U$37:U$1000,MATCH($B60,INT('Data Tab - BV Infill'!$C$37:$C$1000),0))="",NA(),INDEX('Data Tab - BV Infill'!U$37:U$1000,MATCH($B60,INT('Data Tab - BV Infill'!$C$37:$C$1000),0))),MAX(IF('SCADA Data'!$B$37:$B$402=$B60,'SCADA Data'!F$37:F$402,""),IF('SCADA Data - Historic'!$B$37:$B$402=$B60,'SCADA Data - Historic'!F$37:F$402,""))))</f>
        <v>0</v>
      </c>
      <c r="F60" s="114" t="str">
        <f t="array" aca="1" ref="F60" ca="1">IFERROR(INDEX('Data Tab - BV Infill'!$S$37:$S$402,MATCH($B60,INT('Data Tab - BV Infill'!$C$37:$C$402)*('Data Tab - BV Infill'!$S$37:$S$402&lt;&gt;""),0)),"")</f>
        <v/>
      </c>
      <c r="G60" s="270" cm="1">
        <f t="array" aca="1" ref="G60" ca="1">IF($B60="","",IFERROR(IF(INDEX('Data Tab - MK Infill'!R$37:R$402,MATCH($B60,INT('Data Tab - MK Infill'!$C$37:$C$402),0))="",NA(),INDEX('Data Tab - MK Infill'!R$37:R$402,MATCH($B60,INT('Data Tab - MK Infill'!$C$37:$C$402),0))),MAX(IF('SCADA Data'!$B$37:$B$402=$B60,'SCADA Data'!G$37:G$402,""),IF('SCADA Data - Historic'!$B$37:$B$402=$B60,'SCADA Data - Historic'!G$37:G$402,""))))</f>
        <v>0</v>
      </c>
      <c r="H60" s="114" t="str">
        <f t="array" aca="1" ref="H60" ca="1">IFERROR(INDEX('Data Tab - MK Infill'!$S$37:$S$402,MATCH($B60,INT('Data Tab - MK Infill'!$C$37:$C$402)*('Data Tab - MK Infill'!$S$37:$S$402&lt;&gt;""),0)),"")</f>
        <v/>
      </c>
      <c r="I60" s="273" cm="1">
        <f t="array" aca="1" ref="I60" ca="1">IF($B60="","",IFERROR(IF(INDEX('Data Tab - NH Infill'!R$37:R$1000,MATCH($B60,INT('Data Tab - NH Infill'!$C$37:$C$1000),0))="",NA(),INDEX('Data Tab - NH Infill'!R$37:R$1000,MATCH($B60,INT('Data Tab - NH Infill'!$C$37:$C$1000),0))),MAX(IF('SCADA Data'!$B$37:$B$402=$B60,'SCADA Data'!I$37:I$402,""),IF('SCADA Data - Historic'!$B$37:$B$402=$B60,'SCADA Data - Historic'!I$37:I$402,""))))</f>
        <v>1425</v>
      </c>
      <c r="J60" s="114" t="str">
        <f t="array" aca="1" ref="J60" ca="1">IFERROR(INDEX('Data Tab - NH Infill'!$S$37:$S$1000,MATCH($B60,INT('Data Tab - NH Infill'!$C$37:$C$1000)*('Data Tab - NH Infill'!$S$37:$S$1000&lt;&gt;""),0)),"")</f>
        <v/>
      </c>
      <c r="K60" s="272">
        <f t="array" aca="1" ref="K60" ca="1">IF($B60="","",IFERROR(IF(INDEX('Data Tab - SH Infill'!R$37:R$402,MATCH($B60,INT('Data Tab - SH Infill'!$C$37:$C$402),0))="",NA(),INDEX('Data Tab - SH Infill'!R$37:R$402,MATCH($B60,INT('Data Tab - SH Infill'!$C$37:$C$402),0))),MAX(IF('SCADA Data'!$B$37:$B$8980=$B60,'SCADA Data'!H$37:H$8980,""),IF('SCADA Data - Historic'!$B$37:$B$8980=$B60,'SCADA Data - Historic'!H$37:H$8980,""))))</f>
        <v>180.13999938964844</v>
      </c>
      <c r="L60" s="250" t="str">
        <f t="array" aca="1" ref="L60" ca="1">IFERROR(INDEX('Data Tab - SH Infill'!$S$37:$S$402,MATCH($B60,INT('Data Tab - SH Infill'!$C$37:$C$402)*('Data Tab - SH Infill'!$S$37:$S$402&lt;&gt;""),0)),"")</f>
        <v/>
      </c>
    </row>
    <row r="61" spans="2:12" s="264" customFormat="1" x14ac:dyDescent="0.2">
      <c r="B61" s="265">
        <f t="shared" ca="1" si="0"/>
        <v>44977</v>
      </c>
      <c r="C61" s="266" cm="1">
        <f t="array" aca="1" ref="C61" ca="1">IF($B61="","",IFERROR(IF(INDEX('Data Tab - BV Infill'!R$37:R$1000,MATCH($B61,INT('Data Tab - BV Infill'!$C$37:$C$1000),0))="",NA(),INDEX('Data Tab - BV Infill'!R$37:R$1000,MATCH($B61,INT('Data Tab - BV Infill'!$C$37:$C$1000),0))),MAX(IF('SCADA Data'!$B$37:$B$402=$B61,'SCADA Data'!D$37:D$402,""),IF('SCADA Data - Historic'!$B$37:$B$402=$B61,'SCADA Data - Historic'!D$37:D$402,""))))</f>
        <v>183.181640625</v>
      </c>
      <c r="D61" s="267" cm="1">
        <f t="array" aca="1" ref="D61" ca="1">IF($B61="","",IFERROR(IF(INDEX('Data Tab - BV Infill'!T$37:T$1000,MATCH($B61,INT('Data Tab - BV Infill'!$C$37:$C$1000),0))="",NA(),INDEX('Data Tab - BV Infill'!T$37:T$1000,MATCH($B61,INT('Data Tab - BV Infill'!$C$37:$C$1000),0))),MAX(IF('SCADA Data'!$B$37:$B$402=$B61,'SCADA Data'!E$37:E$402,""),IF('SCADA Data - Historic'!$B$37:$B$402=$B61,'SCADA Data - Historic'!E$37:E$402,""))))</f>
        <v>182.31089782714844</v>
      </c>
      <c r="E61" s="267" cm="1">
        <f t="array" aca="1" ref="E61" ca="1">IF($B61="","",IFERROR(IF(INDEX('Data Tab - BV Infill'!U$37:U$1000,MATCH($B61,INT('Data Tab - BV Infill'!$C$37:$C$1000),0))="",NA(),INDEX('Data Tab - BV Infill'!U$37:U$1000,MATCH($B61,INT('Data Tab - BV Infill'!$C$37:$C$1000),0))),MAX(IF('SCADA Data'!$B$37:$B$402=$B61,'SCADA Data'!F$37:F$402,""),IF('SCADA Data - Historic'!$B$37:$B$402=$B61,'SCADA Data - Historic'!F$37:F$402,""))))</f>
        <v>0</v>
      </c>
      <c r="F61" s="101" t="str">
        <f t="array" aca="1" ref="F61" ca="1">IFERROR(INDEX('Data Tab - BV Infill'!$S$37:$S$402,MATCH($B61,INT('Data Tab - BV Infill'!$C$37:$C$402)*('Data Tab - BV Infill'!$S$37:$S$402&lt;&gt;""),0)),"")</f>
        <v/>
      </c>
      <c r="G61" s="266" cm="1">
        <f t="array" aca="1" ref="G61" ca="1">IF($B61="","",IFERROR(IF(INDEX('Data Tab - MK Infill'!R$37:R$402,MATCH($B61,INT('Data Tab - MK Infill'!$C$37:$C$402),0))="",NA(),INDEX('Data Tab - MK Infill'!R$37:R$402,MATCH($B61,INT('Data Tab - MK Infill'!$C$37:$C$402),0))),MAX(IF('SCADA Data'!$B$37:$B$402=$B61,'SCADA Data'!G$37:G$402,""),IF('SCADA Data - Historic'!$B$37:$B$402=$B61,'SCADA Data - Historic'!G$37:G$402,""))))</f>
        <v>1214</v>
      </c>
      <c r="H61" s="101" t="str">
        <f t="array" aca="1" ref="H61" ca="1">IFERROR(INDEX('Data Tab - MK Infill'!$S$37:$S$402,MATCH($B61,INT('Data Tab - MK Infill'!$C$37:$C$402)*('Data Tab - MK Infill'!$S$37:$S$402&lt;&gt;""),0)),"")</f>
        <v/>
      </c>
      <c r="I61" s="266" cm="1">
        <f t="array" aca="1" ref="I61" ca="1">IF($B61="","",IFERROR(IF(INDEX('Data Tab - NH Infill'!R$37:R$1000,MATCH($B61,INT('Data Tab - NH Infill'!$C$37:$C$1000),0))="",NA(),INDEX('Data Tab - NH Infill'!R$37:R$1000,MATCH($B61,INT('Data Tab - NH Infill'!$C$37:$C$1000),0))),MAX(IF('SCADA Data'!$B$37:$B$402=$B61,'SCADA Data'!I$37:I$402,""),IF('SCADA Data - Historic'!$B$37:$B$402=$B61,'SCADA Data - Historic'!I$37:I$402,""))))</f>
        <v>1330</v>
      </c>
      <c r="J61" s="101" t="str">
        <f t="array" aca="1" ref="J61" ca="1">IFERROR(INDEX('Data Tab - NH Infill'!$S$37:$S$1000,MATCH($B61,INT('Data Tab - NH Infill'!$C$37:$C$1000)*('Data Tab - NH Infill'!$S$37:$S$1000&lt;&gt;""),0)),"")</f>
        <v/>
      </c>
      <c r="K61" s="266">
        <f t="array" aca="1" ref="K61" ca="1">IF($B61="","",IFERROR(IF(INDEX('Data Tab - SH Infill'!R$37:R$402,MATCH($B61,INT('Data Tab - SH Infill'!$C$37:$C$402),0))="",NA(),INDEX('Data Tab - SH Infill'!R$37:R$402,MATCH($B61,INT('Data Tab - SH Infill'!$C$37:$C$402),0))),MAX(IF('SCADA Data'!$B$37:$B$8980=$B61,'SCADA Data'!H$37:H$8980,""),IF('SCADA Data - Historic'!$B$37:$B$8980=$B61,'SCADA Data - Historic'!H$37:H$8980,""))))</f>
        <v>173.67999267578125</v>
      </c>
      <c r="L61" s="249" t="str">
        <f t="array" aca="1" ref="L61" ca="1">IFERROR(INDEX('Data Tab - SH Infill'!$S$37:$S$402,MATCH($B61,INT('Data Tab - SH Infill'!$C$37:$C$402)*('Data Tab - SH Infill'!$S$37:$S$402&lt;&gt;""),0)),"")</f>
        <v/>
      </c>
    </row>
    <row r="62" spans="2:12" s="264" customFormat="1" x14ac:dyDescent="0.2">
      <c r="B62" s="265">
        <f t="shared" ca="1" si="0"/>
        <v>44978</v>
      </c>
      <c r="C62" s="268" cm="1">
        <f t="array" aca="1" ref="C62" ca="1">IF($B62="","",IFERROR(IF(INDEX('Data Tab - BV Infill'!R$37:R$1000,MATCH($B62,INT('Data Tab - BV Infill'!$C$37:$C$1000),0))="",NA(),INDEX('Data Tab - BV Infill'!R$37:R$1000,MATCH($B62,INT('Data Tab - BV Infill'!$C$37:$C$1000),0))),MAX(IF('SCADA Data'!$B$37:$B$402=$B62,'SCADA Data'!D$37:D$402,""),IF('SCADA Data - Historic'!$B$37:$B$402=$B62,'SCADA Data - Historic'!D$37:D$402,""))))</f>
        <v>171.0791015625</v>
      </c>
      <c r="D62" s="269" cm="1">
        <f t="array" aca="1" ref="D62" ca="1">IF($B62="","",IFERROR(IF(INDEX('Data Tab - BV Infill'!T$37:T$1000,MATCH($B62,INT('Data Tab - BV Infill'!$C$37:$C$1000),0))="",NA(),INDEX('Data Tab - BV Infill'!T$37:T$1000,MATCH($B62,INT('Data Tab - BV Infill'!$C$37:$C$1000),0))),MAX(IF('SCADA Data'!$B$37:$B$402=$B62,'SCADA Data'!E$37:E$402,""),IF('SCADA Data - Historic'!$B$37:$B$402=$B62,'SCADA Data - Historic'!E$37:E$402,""))))</f>
        <v>176.00703430175781</v>
      </c>
      <c r="E62" s="269" cm="1">
        <f t="array" aca="1" ref="E62" ca="1">IF($B62="","",IFERROR(IF(INDEX('Data Tab - BV Infill'!U$37:U$1000,MATCH($B62,INT('Data Tab - BV Infill'!$C$37:$C$1000),0))="",NA(),INDEX('Data Tab - BV Infill'!U$37:U$1000,MATCH($B62,INT('Data Tab - BV Infill'!$C$37:$C$1000),0))),MAX(IF('SCADA Data'!$B$37:$B$402=$B62,'SCADA Data'!F$37:F$402,""),IF('SCADA Data - Historic'!$B$37:$B$402=$B62,'SCADA Data - Historic'!F$37:F$402,""))))</f>
        <v>0</v>
      </c>
      <c r="F62" s="114" t="str">
        <f t="array" aca="1" ref="F62" ca="1">IFERROR(INDEX('Data Tab - BV Infill'!$S$37:$S$402,MATCH($B62,INT('Data Tab - BV Infill'!$C$37:$C$402)*('Data Tab - BV Infill'!$S$37:$S$402&lt;&gt;""),0)),"")</f>
        <v/>
      </c>
      <c r="G62" s="270" cm="1">
        <f t="array" aca="1" ref="G62" ca="1">IF($B62="","",IFERROR(IF(INDEX('Data Tab - MK Infill'!R$37:R$402,MATCH($B62,INT('Data Tab - MK Infill'!$C$37:$C$402),0))="",NA(),INDEX('Data Tab - MK Infill'!R$37:R$402,MATCH($B62,INT('Data Tab - MK Infill'!$C$37:$C$402),0))),MAX(IF('SCADA Data'!$B$37:$B$402=$B62,'SCADA Data'!G$37:G$402,""),IF('SCADA Data - Historic'!$B$37:$B$402=$B62,'SCADA Data - Historic'!G$37:G$402,""))))</f>
        <v>187</v>
      </c>
      <c r="H62" s="114" t="str">
        <f t="array" aca="1" ref="H62" ca="1">IFERROR(INDEX('Data Tab - MK Infill'!$S$37:$S$402,MATCH($B62,INT('Data Tab - MK Infill'!$C$37:$C$402)*('Data Tab - MK Infill'!$S$37:$S$402&lt;&gt;""),0)),"")</f>
        <v/>
      </c>
      <c r="I62" s="273" cm="1">
        <f t="array" aca="1" ref="I62" ca="1">IF($B62="","",IFERROR(IF(INDEX('Data Tab - NH Infill'!R$37:R$1000,MATCH($B62,INT('Data Tab - NH Infill'!$C$37:$C$1000),0))="",NA(),INDEX('Data Tab - NH Infill'!R$37:R$1000,MATCH($B62,INT('Data Tab - NH Infill'!$C$37:$C$1000),0))),MAX(IF('SCADA Data'!$B$37:$B$402=$B62,'SCADA Data'!I$37:I$402,""),IF('SCADA Data - Historic'!$B$37:$B$402=$B62,'SCADA Data - Historic'!I$37:I$402,""))))</f>
        <v>1331</v>
      </c>
      <c r="J62" s="114" t="str">
        <f t="array" aca="1" ref="J62" ca="1">IFERROR(INDEX('Data Tab - NH Infill'!$S$37:$S$1000,MATCH($B62,INT('Data Tab - NH Infill'!$C$37:$C$1000)*('Data Tab - NH Infill'!$S$37:$S$1000&lt;&gt;""),0)),"")</f>
        <v/>
      </c>
      <c r="K62" s="272">
        <f t="array" aca="1" ref="K62" ca="1">IF($B62="","",IFERROR(IF(INDEX('Data Tab - SH Infill'!R$37:R$402,MATCH($B62,INT('Data Tab - SH Infill'!$C$37:$C$402),0))="",NA(),INDEX('Data Tab - SH Infill'!R$37:R$402,MATCH($B62,INT('Data Tab - SH Infill'!$C$37:$C$402),0))),MAX(IF('SCADA Data'!$B$37:$B$8980=$B62,'SCADA Data'!H$37:H$8980,""),IF('SCADA Data - Historic'!$B$37:$B$8980=$B62,'SCADA Data - Historic'!H$37:H$8980,""))))</f>
        <v>174.25999450683594</v>
      </c>
      <c r="L62" s="250" t="str">
        <f t="array" aca="1" ref="L62" ca="1">IFERROR(INDEX('Data Tab - SH Infill'!$S$37:$S$402,MATCH($B62,INT('Data Tab - SH Infill'!$C$37:$C$402)*('Data Tab - SH Infill'!$S$37:$S$402&lt;&gt;""),0)),"")</f>
        <v/>
      </c>
    </row>
    <row r="63" spans="2:12" s="264" customFormat="1" x14ac:dyDescent="0.2">
      <c r="B63" s="265">
        <f t="shared" ca="1" si="0"/>
        <v>44979</v>
      </c>
      <c r="C63" s="266" cm="1">
        <f t="array" aca="1" ref="C63" ca="1">IF($B63="","",IFERROR(IF(INDEX('Data Tab - BV Infill'!R$37:R$1000,MATCH($B63,INT('Data Tab - BV Infill'!$C$37:$C$1000),0))="",NA(),INDEX('Data Tab - BV Infill'!R$37:R$1000,MATCH($B63,INT('Data Tab - BV Infill'!$C$37:$C$1000),0))),MAX(IF('SCADA Data'!$B$37:$B$402=$B63,'SCADA Data'!D$37:D$402,""),IF('SCADA Data - Historic'!$B$37:$B$402=$B63,'SCADA Data - Historic'!D$37:D$402,""))))</f>
        <v>187.564453125</v>
      </c>
      <c r="D63" s="267" cm="1">
        <f t="array" aca="1" ref="D63" ca="1">IF($B63="","",IFERROR(IF(INDEX('Data Tab - BV Infill'!T$37:T$1000,MATCH($B63,INT('Data Tab - BV Infill'!$C$37:$C$1000),0))="",NA(),INDEX('Data Tab - BV Infill'!T$37:T$1000,MATCH($B63,INT('Data Tab - BV Infill'!$C$37:$C$1000),0))),MAX(IF('SCADA Data'!$B$37:$B$402=$B63,'SCADA Data'!E$37:E$402,""),IF('SCADA Data - Historic'!$B$37:$B$402=$B63,'SCADA Data - Historic'!E$37:E$402,""))))</f>
        <v>169.358642578125</v>
      </c>
      <c r="E63" s="267" cm="1">
        <f t="array" aca="1" ref="E63" ca="1">IF($B63="","",IFERROR(IF(INDEX('Data Tab - BV Infill'!U$37:U$1000,MATCH($B63,INT('Data Tab - BV Infill'!$C$37:$C$1000),0))="",NA(),INDEX('Data Tab - BV Infill'!U$37:U$1000,MATCH($B63,INT('Data Tab - BV Infill'!$C$37:$C$1000),0))),MAX(IF('SCADA Data'!$B$37:$B$402=$B63,'SCADA Data'!F$37:F$402,""),IF('SCADA Data - Historic'!$B$37:$B$402=$B63,'SCADA Data - Historic'!F$37:F$402,""))))</f>
        <v>0</v>
      </c>
      <c r="F63" s="101" t="str">
        <f t="array" aca="1" ref="F63" ca="1">IFERROR(INDEX('Data Tab - BV Infill'!$S$37:$S$402,MATCH($B63,INT('Data Tab - BV Infill'!$C$37:$C$402)*('Data Tab - BV Infill'!$S$37:$S$402&lt;&gt;""),0)),"")</f>
        <v/>
      </c>
      <c r="G63" s="266" cm="1">
        <f t="array" aca="1" ref="G63" ca="1">IF($B63="","",IFERROR(IF(INDEX('Data Tab - MK Infill'!R$37:R$402,MATCH($B63,INT('Data Tab - MK Infill'!$C$37:$C$402),0))="",NA(),INDEX('Data Tab - MK Infill'!R$37:R$402,MATCH($B63,INT('Data Tab - MK Infill'!$C$37:$C$402),0))),MAX(IF('SCADA Data'!$B$37:$B$402=$B63,'SCADA Data'!G$37:G$402,""),IF('SCADA Data - Historic'!$B$37:$B$402=$B63,'SCADA Data - Historic'!G$37:G$402,""))))</f>
        <v>2293</v>
      </c>
      <c r="H63" s="101" t="str">
        <f t="array" aca="1" ref="H63" ca="1">IFERROR(INDEX('Data Tab - MK Infill'!$S$37:$S$402,MATCH($B63,INT('Data Tab - MK Infill'!$C$37:$C$402)*('Data Tab - MK Infill'!$S$37:$S$402&lt;&gt;""),0)),"")</f>
        <v/>
      </c>
      <c r="I63" s="266" cm="1">
        <f t="array" aca="1" ref="I63" ca="1">IF($B63="","",IFERROR(IF(INDEX('Data Tab - NH Infill'!R$37:R$1000,MATCH($B63,INT('Data Tab - NH Infill'!$C$37:$C$1000),0))="",NA(),INDEX('Data Tab - NH Infill'!R$37:R$1000,MATCH($B63,INT('Data Tab - NH Infill'!$C$37:$C$1000),0))),MAX(IF('SCADA Data'!$B$37:$B$402=$B63,'SCADA Data'!I$37:I$402,""),IF('SCADA Data - Historic'!$B$37:$B$402=$B63,'SCADA Data - Historic'!I$37:I$402,""))))</f>
        <v>1274.5</v>
      </c>
      <c r="J63" s="101" t="str">
        <f t="array" aca="1" ref="J63" ca="1">IFERROR(INDEX('Data Tab - NH Infill'!$S$37:$S$1000,MATCH($B63,INT('Data Tab - NH Infill'!$C$37:$C$1000)*('Data Tab - NH Infill'!$S$37:$S$1000&lt;&gt;""),0)),"")</f>
        <v/>
      </c>
      <c r="K63" s="266">
        <f t="array" aca="1" ref="K63" ca="1">IF($B63="","",IFERROR(IF(INDEX('Data Tab - SH Infill'!R$37:R$402,MATCH($B63,INT('Data Tab - SH Infill'!$C$37:$C$402),0))="",NA(),INDEX('Data Tab - SH Infill'!R$37:R$402,MATCH($B63,INT('Data Tab - SH Infill'!$C$37:$C$402),0))),MAX(IF('SCADA Data'!$B$37:$B$8980=$B63,'SCADA Data'!H$37:H$8980,""),IF('SCADA Data - Historic'!$B$37:$B$8980=$B63,'SCADA Data - Historic'!H$37:H$8980,""))))</f>
        <v>167.80999755859375</v>
      </c>
      <c r="L63" s="249" t="str">
        <f t="array" aca="1" ref="L63" ca="1">IFERROR(INDEX('Data Tab - SH Infill'!$S$37:$S$402,MATCH($B63,INT('Data Tab - SH Infill'!$C$37:$C$402)*('Data Tab - SH Infill'!$S$37:$S$402&lt;&gt;""),0)),"")</f>
        <v/>
      </c>
    </row>
    <row r="64" spans="2:12" s="264" customFormat="1" x14ac:dyDescent="0.2">
      <c r="B64" s="265">
        <f t="shared" ca="1" si="0"/>
        <v>44980</v>
      </c>
      <c r="C64" s="268" cm="1">
        <f t="array" aca="1" ref="C64" ca="1">IF($B64="","",IFERROR(IF(INDEX('Data Tab - BV Infill'!R$37:R$1000,MATCH($B64,INT('Data Tab - BV Infill'!$C$37:$C$1000),0))="",NA(),INDEX('Data Tab - BV Infill'!R$37:R$1000,MATCH($B64,INT('Data Tab - BV Infill'!$C$37:$C$1000),0))),MAX(IF('SCADA Data'!$B$37:$B$402=$B64,'SCADA Data'!D$37:D$402,""),IF('SCADA Data - Historic'!$B$37:$B$402=$B64,'SCADA Data - Historic'!D$37:D$402,""))))</f>
        <v>1596.8876953125</v>
      </c>
      <c r="D64" s="269" cm="1">
        <f t="array" aca="1" ref="D64" ca="1">IF($B64="","",IFERROR(IF(INDEX('Data Tab - BV Infill'!T$37:T$1000,MATCH($B64,INT('Data Tab - BV Infill'!$C$37:$C$1000),0))="",NA(),INDEX('Data Tab - BV Infill'!T$37:T$1000,MATCH($B64,INT('Data Tab - BV Infill'!$C$37:$C$1000),0))),MAX(IF('SCADA Data'!$B$37:$B$402=$B64,'SCADA Data'!E$37:E$402,""),IF('SCADA Data - Historic'!$B$37:$B$402=$B64,'SCADA Data - Historic'!E$37:E$402,""))))</f>
        <v>343.6639404296875</v>
      </c>
      <c r="E64" s="269" cm="1">
        <f t="array" aca="1" ref="E64" ca="1">IF($B64="","",IFERROR(IF(INDEX('Data Tab - BV Infill'!U$37:U$1000,MATCH($B64,INT('Data Tab - BV Infill'!$C$37:$C$1000),0))="",NA(),INDEX('Data Tab - BV Infill'!U$37:U$1000,MATCH($B64,INT('Data Tab - BV Infill'!$C$37:$C$1000),0))),MAX(IF('SCADA Data'!$B$37:$B$402=$B64,'SCADA Data'!F$37:F$402,""),IF('SCADA Data - Historic'!$B$37:$B$402=$B64,'SCADA Data - Historic'!F$37:F$402,""))))</f>
        <v>0</v>
      </c>
      <c r="F64" s="114" t="str">
        <f t="array" aca="1" ref="F64" ca="1">IFERROR(INDEX('Data Tab - BV Infill'!$S$37:$S$402,MATCH($B64,INT('Data Tab - BV Infill'!$C$37:$C$402)*('Data Tab - BV Infill'!$S$37:$S$402&lt;&gt;""),0)),"")</f>
        <v/>
      </c>
      <c r="G64" s="270" cm="1">
        <f t="array" aca="1" ref="G64" ca="1">IF($B64="","",IFERROR(IF(INDEX('Data Tab - MK Infill'!R$37:R$402,MATCH($B64,INT('Data Tab - MK Infill'!$C$37:$C$402),0))="",NA(),INDEX('Data Tab - MK Infill'!R$37:R$402,MATCH($B64,INT('Data Tab - MK Infill'!$C$37:$C$402),0))),MAX(IF('SCADA Data'!$B$37:$B$402=$B64,'SCADA Data'!G$37:G$402,""),IF('SCADA Data - Historic'!$B$37:$B$402=$B64,'SCADA Data - Historic'!G$37:G$402,""))))</f>
        <v>3906</v>
      </c>
      <c r="H64" s="114" t="str">
        <f t="array" aca="1" ref="H64" ca="1">IFERROR(INDEX('Data Tab - MK Infill'!$S$37:$S$402,MATCH($B64,INT('Data Tab - MK Infill'!$C$37:$C$402)*('Data Tab - MK Infill'!$S$37:$S$402&lt;&gt;""),0)),"")</f>
        <v/>
      </c>
      <c r="I64" s="273" cm="1">
        <f t="array" aca="1" ref="I64" ca="1">IF($B64="","",IFERROR(IF(INDEX('Data Tab - NH Infill'!R$37:R$1000,MATCH($B64,INT('Data Tab - NH Infill'!$C$37:$C$1000),0))="",NA(),INDEX('Data Tab - NH Infill'!R$37:R$1000,MATCH($B64,INT('Data Tab - NH Infill'!$C$37:$C$1000),0))),MAX(IF('SCADA Data'!$B$37:$B$402=$B64,'SCADA Data'!I$37:I$402,""),IF('SCADA Data - Historic'!$B$37:$B$402=$B64,'SCADA Data - Historic'!I$37:I$402,""))))</f>
        <v>3501</v>
      </c>
      <c r="J64" s="114" t="str">
        <f t="array" aca="1" ref="J64" ca="1">IFERROR(INDEX('Data Tab - NH Infill'!$S$37:$S$1000,MATCH($B64,INT('Data Tab - NH Infill'!$C$37:$C$1000)*('Data Tab - NH Infill'!$S$37:$S$1000&lt;&gt;""),0)),"")</f>
        <v/>
      </c>
      <c r="K64" s="272">
        <f t="array" aca="1" ref="K64" ca="1">IF($B64="","",IFERROR(IF(INDEX('Data Tab - SH Infill'!R$37:R$402,MATCH($B64,INT('Data Tab - SH Infill'!$C$37:$C$402),0))="",NA(),INDEX('Data Tab - SH Infill'!R$37:R$402,MATCH($B64,INT('Data Tab - SH Infill'!$C$37:$C$402),0))),MAX(IF('SCADA Data'!$B$37:$B$8980=$B64,'SCADA Data'!H$37:H$8980,""),IF('SCADA Data - Historic'!$B$37:$B$8980=$B64,'SCADA Data - Historic'!H$37:H$8980,""))))</f>
        <v>759.04998779296875</v>
      </c>
      <c r="L64" s="250" t="str">
        <f t="array" aca="1" ref="L64" ca="1">IFERROR(INDEX('Data Tab - SH Infill'!$S$37:$S$402,MATCH($B64,INT('Data Tab - SH Infill'!$C$37:$C$402)*('Data Tab - SH Infill'!$S$37:$S$402&lt;&gt;""),0)),"")</f>
        <v/>
      </c>
    </row>
    <row r="65" spans="2:12" s="264" customFormat="1" x14ac:dyDescent="0.2">
      <c r="B65" s="265">
        <f t="shared" ca="1" si="0"/>
        <v>44981</v>
      </c>
      <c r="C65" s="266" cm="1">
        <f t="array" aca="1" ref="C65" ca="1">IF($B65="","",IFERROR(IF(INDEX('Data Tab - BV Infill'!R$37:R$1000,MATCH($B65,INT('Data Tab - BV Infill'!$C$37:$C$1000),0))="",NA(),INDEX('Data Tab - BV Infill'!R$37:R$1000,MATCH($B65,INT('Data Tab - BV Infill'!$C$37:$C$1000),0))),MAX(IF('SCADA Data'!$B$37:$B$402=$B65,'SCADA Data'!D$37:D$402,""),IF('SCADA Data - Historic'!$B$37:$B$402=$B65,'SCADA Data - Historic'!D$37:D$402,""))))</f>
        <v>702.3955078125</v>
      </c>
      <c r="D65" s="267" cm="1">
        <f t="array" aca="1" ref="D65" ca="1">IF($B65="","",IFERROR(IF(INDEX('Data Tab - BV Infill'!T$37:T$1000,MATCH($B65,INT('Data Tab - BV Infill'!$C$37:$C$1000),0))="",NA(),INDEX('Data Tab - BV Infill'!T$37:T$1000,MATCH($B65,INT('Data Tab - BV Infill'!$C$37:$C$1000),0))),MAX(IF('SCADA Data'!$B$37:$B$402=$B65,'SCADA Data'!E$37:E$402,""),IF('SCADA Data - Historic'!$B$37:$B$402=$B65,'SCADA Data - Historic'!E$37:E$402,""))))</f>
        <v>594.37982177734375</v>
      </c>
      <c r="E65" s="267" cm="1">
        <f t="array" aca="1" ref="E65" ca="1">IF($B65="","",IFERROR(IF(INDEX('Data Tab - BV Infill'!U$37:U$1000,MATCH($B65,INT('Data Tab - BV Infill'!$C$37:$C$1000),0))="",NA(),INDEX('Data Tab - BV Infill'!U$37:U$1000,MATCH($B65,INT('Data Tab - BV Infill'!$C$37:$C$1000),0))),MAX(IF('SCADA Data'!$B$37:$B$402=$B65,'SCADA Data'!F$37:F$402,""),IF('SCADA Data - Historic'!$B$37:$B$402=$B65,'SCADA Data - Historic'!F$37:F$402,""))))</f>
        <v>0</v>
      </c>
      <c r="F65" s="101" t="str">
        <f t="array" aca="1" ref="F65" ca="1">IFERROR(INDEX('Data Tab - BV Infill'!$S$37:$S$402,MATCH($B65,INT('Data Tab - BV Infill'!$C$37:$C$402)*('Data Tab - BV Infill'!$S$37:$S$402&lt;&gt;""),0)),"")</f>
        <v/>
      </c>
      <c r="G65" s="266" cm="1">
        <f t="array" aca="1" ref="G65" ca="1">IF($B65="","",IFERROR(IF(INDEX('Data Tab - MK Infill'!R$37:R$402,MATCH($B65,INT('Data Tab - MK Infill'!$C$37:$C$402),0))="",NA(),INDEX('Data Tab - MK Infill'!R$37:R$402,MATCH($B65,INT('Data Tab - MK Infill'!$C$37:$C$402),0))),MAX(IF('SCADA Data'!$B$37:$B$402=$B65,'SCADA Data'!G$37:G$402,""),IF('SCADA Data - Historic'!$B$37:$B$402=$B65,'SCADA Data - Historic'!G$37:G$402,""))))</f>
        <v>3030</v>
      </c>
      <c r="H65" s="101" t="str">
        <f t="array" aca="1" ref="H65" ca="1">IFERROR(INDEX('Data Tab - MK Infill'!$S$37:$S$402,MATCH($B65,INT('Data Tab - MK Infill'!$C$37:$C$402)*('Data Tab - MK Infill'!$S$37:$S$402&lt;&gt;""),0)),"")</f>
        <v/>
      </c>
      <c r="I65" s="266" cm="1">
        <f t="array" aca="1" ref="I65" ca="1">IF($B65="","",IFERROR(IF(INDEX('Data Tab - NH Infill'!R$37:R$1000,MATCH($B65,INT('Data Tab - NH Infill'!$C$37:$C$1000),0))="",NA(),INDEX('Data Tab - NH Infill'!R$37:R$1000,MATCH($B65,INT('Data Tab - NH Infill'!$C$37:$C$1000),0))),MAX(IF('SCADA Data'!$B$37:$B$402=$B65,'SCADA Data'!I$37:I$402,""),IF('SCADA Data - Historic'!$B$37:$B$402=$B65,'SCADA Data - Historic'!I$37:I$402,""))))</f>
        <v>1654.5</v>
      </c>
      <c r="J65" s="101" t="str">
        <f t="array" aca="1" ref="J65" ca="1">IFERROR(INDEX('Data Tab - NH Infill'!$S$37:$S$1000,MATCH($B65,INT('Data Tab - NH Infill'!$C$37:$C$1000)*('Data Tab - NH Infill'!$S$37:$S$1000&lt;&gt;""),0)),"")</f>
        <v/>
      </c>
      <c r="K65" s="266">
        <f t="array" aca="1" ref="K65" ca="1">IF($B65="","",IFERROR(IF(INDEX('Data Tab - SH Infill'!R$37:R$402,MATCH($B65,INT('Data Tab - SH Infill'!$C$37:$C$402),0))="",NA(),INDEX('Data Tab - SH Infill'!R$37:R$402,MATCH($B65,INT('Data Tab - SH Infill'!$C$37:$C$402),0))),MAX(IF('SCADA Data'!$B$37:$B$8980=$B65,'SCADA Data'!H$37:H$8980,""),IF('SCADA Data - Historic'!$B$37:$B$8980=$B65,'SCADA Data - Historic'!H$37:H$8980,""))))</f>
        <v>294.76998901367188</v>
      </c>
      <c r="L65" s="249" t="str">
        <f t="array" aca="1" ref="L65" ca="1">IFERROR(INDEX('Data Tab - SH Infill'!$S$37:$S$402,MATCH($B65,INT('Data Tab - SH Infill'!$C$37:$C$402)*('Data Tab - SH Infill'!$S$37:$S$402&lt;&gt;""),0)),"")</f>
        <v/>
      </c>
    </row>
    <row r="66" spans="2:12" s="264" customFormat="1" x14ac:dyDescent="0.2">
      <c r="B66" s="265">
        <f t="shared" ca="1" si="0"/>
        <v>44982</v>
      </c>
      <c r="C66" s="268" cm="1">
        <f t="array" aca="1" ref="C66" ca="1">IF($B66="","",IFERROR(IF(INDEX('Data Tab - BV Infill'!R$37:R$1000,MATCH($B66,INT('Data Tab - BV Infill'!$C$37:$C$1000),0))="",NA(),INDEX('Data Tab - BV Infill'!R$37:R$1000,MATCH($B66,INT('Data Tab - BV Infill'!$C$37:$C$1000),0))),MAX(IF('SCADA Data'!$B$37:$B$402=$B66,'SCADA Data'!D$37:D$402,""),IF('SCADA Data - Historic'!$B$37:$B$402=$B66,'SCADA Data - Historic'!D$37:D$402,""))))</f>
        <v>352.0693359375</v>
      </c>
      <c r="D66" s="269" cm="1">
        <f t="array" aca="1" ref="D66" ca="1">IF($B66="","",IFERROR(IF(INDEX('Data Tab - BV Infill'!T$37:T$1000,MATCH($B66,INT('Data Tab - BV Infill'!$C$37:$C$1000),0))="",NA(),INDEX('Data Tab - BV Infill'!T$37:T$1000,MATCH($B66,INT('Data Tab - BV Infill'!$C$37:$C$1000),0))),MAX(IF('SCADA Data'!$B$37:$B$402=$B66,'SCADA Data'!E$37:E$402,""),IF('SCADA Data - Historic'!$B$37:$B$402=$B66,'SCADA Data - Historic'!E$37:E$402,""))))</f>
        <v>451.9158935546875</v>
      </c>
      <c r="E66" s="269" cm="1">
        <f t="array" aca="1" ref="E66" ca="1">IF($B66="","",IFERROR(IF(INDEX('Data Tab - BV Infill'!U$37:U$1000,MATCH($B66,INT('Data Tab - BV Infill'!$C$37:$C$1000),0))="",NA(),INDEX('Data Tab - BV Infill'!U$37:U$1000,MATCH($B66,INT('Data Tab - BV Infill'!$C$37:$C$1000),0))),MAX(IF('SCADA Data'!$B$37:$B$402=$B66,'SCADA Data'!F$37:F$402,""),IF('SCADA Data - Historic'!$B$37:$B$402=$B66,'SCADA Data - Historic'!F$37:F$402,""))))</f>
        <v>0</v>
      </c>
      <c r="F66" s="114" t="str">
        <f t="array" aca="1" ref="F66" ca="1">IFERROR(INDEX('Data Tab - BV Infill'!$S$37:$S$402,MATCH($B66,INT('Data Tab - BV Infill'!$C$37:$C$402)*('Data Tab - BV Infill'!$S$37:$S$402&lt;&gt;""),0)),"")</f>
        <v/>
      </c>
      <c r="G66" s="270" cm="1">
        <f t="array" aca="1" ref="G66" ca="1">IF($B66="","",IFERROR(IF(INDEX('Data Tab - MK Infill'!R$37:R$402,MATCH($B66,INT('Data Tab - MK Infill'!$C$37:$C$402),0))="",NA(),INDEX('Data Tab - MK Infill'!R$37:R$402,MATCH($B66,INT('Data Tab - MK Infill'!$C$37:$C$402),0))),MAX(IF('SCADA Data'!$B$37:$B$402=$B66,'SCADA Data'!G$37:G$402,""),IF('SCADA Data - Historic'!$B$37:$B$402=$B66,'SCADA Data - Historic'!G$37:G$402,""))))</f>
        <v>754</v>
      </c>
      <c r="H66" s="114" t="str">
        <f t="array" aca="1" ref="H66" ca="1">IFERROR(INDEX('Data Tab - MK Infill'!$S$37:$S$402,MATCH($B66,INT('Data Tab - MK Infill'!$C$37:$C$402)*('Data Tab - MK Infill'!$S$37:$S$402&lt;&gt;""),0)),"")</f>
        <v/>
      </c>
      <c r="I66" s="273" cm="1">
        <f t="array" aca="1" ref="I66" ca="1">IF($B66="","",IFERROR(IF(INDEX('Data Tab - NH Infill'!R$37:R$1000,MATCH($B66,INT('Data Tab - NH Infill'!$C$37:$C$1000),0))="",NA(),INDEX('Data Tab - NH Infill'!R$37:R$1000,MATCH($B66,INT('Data Tab - NH Infill'!$C$37:$C$1000),0))),MAX(IF('SCADA Data'!$B$37:$B$402=$B66,'SCADA Data'!I$37:I$402,""),IF('SCADA Data - Historic'!$B$37:$B$402=$B66,'SCADA Data - Historic'!I$37:I$402,""))))</f>
        <v>1700</v>
      </c>
      <c r="J66" s="114" t="str">
        <f t="array" aca="1" ref="J66" ca="1">IFERROR(INDEX('Data Tab - NH Infill'!$S$37:$S$1000,MATCH($B66,INT('Data Tab - NH Infill'!$C$37:$C$1000)*('Data Tab - NH Infill'!$S$37:$S$1000&lt;&gt;""),0)),"")</f>
        <v/>
      </c>
      <c r="K66" s="272">
        <f t="array" aca="1" ref="K66" ca="1">IF($B66="","",IFERROR(IF(INDEX('Data Tab - SH Infill'!R$37:R$402,MATCH($B66,INT('Data Tab - SH Infill'!$C$37:$C$402),0))="",NA(),INDEX('Data Tab - SH Infill'!R$37:R$402,MATCH($B66,INT('Data Tab - SH Infill'!$C$37:$C$402),0))),MAX(IF('SCADA Data'!$B$37:$B$8980=$B66,'SCADA Data'!H$37:H$8980,""),IF('SCADA Data - Historic'!$B$37:$B$8980=$B66,'SCADA Data - Historic'!H$37:H$8980,""))))</f>
        <v>253.27000427246094</v>
      </c>
      <c r="L66" s="250" t="str">
        <f t="array" aca="1" ref="L66" ca="1">IFERROR(INDEX('Data Tab - SH Infill'!$S$37:$S$402,MATCH($B66,INT('Data Tab - SH Infill'!$C$37:$C$402)*('Data Tab - SH Infill'!$S$37:$S$402&lt;&gt;""),0)),"")</f>
        <v/>
      </c>
    </row>
    <row r="67" spans="2:12" s="264" customFormat="1" x14ac:dyDescent="0.2">
      <c r="B67" s="265">
        <f t="shared" ca="1" si="0"/>
        <v>44983</v>
      </c>
      <c r="C67" s="266" cm="1">
        <f t="array" aca="1" ref="C67" ca="1">IF($B67="","",IFERROR(IF(INDEX('Data Tab - BV Infill'!R$37:R$1000,MATCH($B67,INT('Data Tab - BV Infill'!$C$37:$C$1000),0))="",NA(),INDEX('Data Tab - BV Infill'!R$37:R$1000,MATCH($B67,INT('Data Tab - BV Infill'!$C$37:$C$1000),0))),MAX(IF('SCADA Data'!$B$37:$B$402=$B67,'SCADA Data'!D$37:D$402,""),IF('SCADA Data - Historic'!$B$37:$B$402=$B67,'SCADA Data - Historic'!D$37:D$402,""))))</f>
        <v>266.255859375</v>
      </c>
      <c r="D67" s="267" cm="1">
        <f t="array" aca="1" ref="D67" ca="1">IF($B67="","",IFERROR(IF(INDEX('Data Tab - BV Infill'!T$37:T$1000,MATCH($B67,INT('Data Tab - BV Infill'!$C$37:$C$1000),0))="",NA(),INDEX('Data Tab - BV Infill'!T$37:T$1000,MATCH($B67,INT('Data Tab - BV Infill'!$C$37:$C$1000),0))),MAX(IF('SCADA Data'!$B$37:$B$402=$B67,'SCADA Data'!E$37:E$402,""),IF('SCADA Data - Historic'!$B$37:$B$402=$B67,'SCADA Data - Historic'!E$37:E$402,""))))</f>
        <v>215.92919921875</v>
      </c>
      <c r="E67" s="267" cm="1">
        <f t="array" aca="1" ref="E67" ca="1">IF($B67="","",IFERROR(IF(INDEX('Data Tab - BV Infill'!U$37:U$1000,MATCH($B67,INT('Data Tab - BV Infill'!$C$37:$C$1000),0))="",NA(),INDEX('Data Tab - BV Infill'!U$37:U$1000,MATCH($B67,INT('Data Tab - BV Infill'!$C$37:$C$1000),0))),MAX(IF('SCADA Data'!$B$37:$B$402=$B67,'SCADA Data'!F$37:F$402,""),IF('SCADA Data - Historic'!$B$37:$B$402=$B67,'SCADA Data - Historic'!F$37:F$402,""))))</f>
        <v>0</v>
      </c>
      <c r="F67" s="101" t="str">
        <f t="array" aca="1" ref="F67" ca="1">IFERROR(INDEX('Data Tab - BV Infill'!$S$37:$S$402,MATCH($B67,INT('Data Tab - BV Infill'!$C$37:$C$402)*('Data Tab - BV Infill'!$S$37:$S$402&lt;&gt;""),0)),"")</f>
        <v/>
      </c>
      <c r="G67" s="266" cm="1">
        <f t="array" aca="1" ref="G67" ca="1">IF($B67="","",IFERROR(IF(INDEX('Data Tab - MK Infill'!R$37:R$402,MATCH($B67,INT('Data Tab - MK Infill'!$C$37:$C$402),0))="",NA(),INDEX('Data Tab - MK Infill'!R$37:R$402,MATCH($B67,INT('Data Tab - MK Infill'!$C$37:$C$402),0))),MAX(IF('SCADA Data'!$B$37:$B$402=$B67,'SCADA Data'!G$37:G$402,""),IF('SCADA Data - Historic'!$B$37:$B$402=$B67,'SCADA Data - Historic'!G$37:G$402,""))))</f>
        <v>1281</v>
      </c>
      <c r="H67" s="101" t="str">
        <f t="array" aca="1" ref="H67" ca="1">IFERROR(INDEX('Data Tab - MK Infill'!$S$37:$S$402,MATCH($B67,INT('Data Tab - MK Infill'!$C$37:$C$402)*('Data Tab - MK Infill'!$S$37:$S$402&lt;&gt;""),0)),"")</f>
        <v/>
      </c>
      <c r="I67" s="266" cm="1">
        <f t="array" aca="1" ref="I67" ca="1">IF($B67="","",IFERROR(IF(INDEX('Data Tab - NH Infill'!R$37:R$1000,MATCH($B67,INT('Data Tab - NH Infill'!$C$37:$C$1000),0))="",NA(),INDEX('Data Tab - NH Infill'!R$37:R$1000,MATCH($B67,INT('Data Tab - NH Infill'!$C$37:$C$1000),0))),MAX(IF('SCADA Data'!$B$37:$B$402=$B67,'SCADA Data'!I$37:I$402,""),IF('SCADA Data - Historic'!$B$37:$B$402=$B67,'SCADA Data - Historic'!I$37:I$402,""))))</f>
        <v>1612.5</v>
      </c>
      <c r="J67" s="101" t="str">
        <f t="array" aca="1" ref="J67" ca="1">IFERROR(INDEX('Data Tab - NH Infill'!$S$37:$S$1000,MATCH($B67,INT('Data Tab - NH Infill'!$C$37:$C$1000)*('Data Tab - NH Infill'!$S$37:$S$1000&lt;&gt;""),0)),"")</f>
        <v/>
      </c>
      <c r="K67" s="266">
        <f t="array" aca="1" ref="K67" ca="1">IF($B67="","",IFERROR(IF(INDEX('Data Tab - SH Infill'!R$37:R$402,MATCH($B67,INT('Data Tab - SH Infill'!$C$37:$C$402),0))="",NA(),INDEX('Data Tab - SH Infill'!R$37:R$402,MATCH($B67,INT('Data Tab - SH Infill'!$C$37:$C$402),0))),MAX(IF('SCADA Data'!$B$37:$B$8980=$B67,'SCADA Data'!H$37:H$8980,""),IF('SCADA Data - Historic'!$B$37:$B$8980=$B67,'SCADA Data - Historic'!H$37:H$8980,""))))</f>
        <v>238.1199951171875</v>
      </c>
      <c r="L67" s="249" t="str">
        <f t="array" aca="1" ref="L67" ca="1">IFERROR(INDEX('Data Tab - SH Infill'!$S$37:$S$402,MATCH($B67,INT('Data Tab - SH Infill'!$C$37:$C$402)*('Data Tab - SH Infill'!$S$37:$S$402&lt;&gt;""),0)),"")</f>
        <v/>
      </c>
    </row>
    <row r="68" spans="2:12" s="264" customFormat="1" x14ac:dyDescent="0.2">
      <c r="B68" s="265">
        <f t="shared" ca="1" si="0"/>
        <v>44984</v>
      </c>
      <c r="C68" s="268" cm="1">
        <f t="array" aca="1" ref="C68" ca="1">IF($B68="","",IFERROR(IF(INDEX('Data Tab - BV Infill'!R$37:R$1000,MATCH($B68,INT('Data Tab - BV Infill'!$C$37:$C$1000),0))="",NA(),INDEX('Data Tab - BV Infill'!R$37:R$1000,MATCH($B68,INT('Data Tab - BV Infill'!$C$37:$C$1000),0))),MAX(IF('SCADA Data'!$B$37:$B$402=$B68,'SCADA Data'!D$37:D$402,""),IF('SCADA Data - Historic'!$B$37:$B$402=$B68,'SCADA Data - Historic'!D$37:D$402,""))))</f>
        <v>218.94140625</v>
      </c>
      <c r="D68" s="269" cm="1">
        <f t="array" aca="1" ref="D68" ca="1">IF($B68="","",IFERROR(IF(INDEX('Data Tab - BV Infill'!T$37:T$1000,MATCH($B68,INT('Data Tab - BV Infill'!$C$37:$C$1000),0))="",NA(),INDEX('Data Tab - BV Infill'!T$37:T$1000,MATCH($B68,INT('Data Tab - BV Infill'!$C$37:$C$1000),0))),MAX(IF('SCADA Data'!$B$37:$B$402=$B68,'SCADA Data'!E$37:E$402,""),IF('SCADA Data - Historic'!$B$37:$B$402=$B68,'SCADA Data - Historic'!E$37:E$402,""))))</f>
        <v>258.4365234375</v>
      </c>
      <c r="E68" s="269" cm="1">
        <f t="array" aca="1" ref="E68" ca="1">IF($B68="","",IFERROR(IF(INDEX('Data Tab - BV Infill'!U$37:U$1000,MATCH($B68,INT('Data Tab - BV Infill'!$C$37:$C$1000),0))="",NA(),INDEX('Data Tab - BV Infill'!U$37:U$1000,MATCH($B68,INT('Data Tab - BV Infill'!$C$37:$C$1000),0))),MAX(IF('SCADA Data'!$B$37:$B$402=$B68,'SCADA Data'!F$37:F$402,""),IF('SCADA Data - Historic'!$B$37:$B$402=$B68,'SCADA Data - Historic'!F$37:F$402,""))))</f>
        <v>0</v>
      </c>
      <c r="F68" s="114" t="str">
        <f t="array" aca="1" ref="F68" ca="1">IFERROR(INDEX('Data Tab - BV Infill'!$S$37:$S$402,MATCH($B68,INT('Data Tab - BV Infill'!$C$37:$C$402)*('Data Tab - BV Infill'!$S$37:$S$402&lt;&gt;""),0)),"")</f>
        <v/>
      </c>
      <c r="G68" s="270" cm="1">
        <f t="array" aca="1" ref="G68" ca="1">IF($B68="","",IFERROR(IF(INDEX('Data Tab - MK Infill'!R$37:R$402,MATCH($B68,INT('Data Tab - MK Infill'!$C$37:$C$402),0))="",NA(),INDEX('Data Tab - MK Infill'!R$37:R$402,MATCH($B68,INT('Data Tab - MK Infill'!$C$37:$C$402),0))),MAX(IF('SCADA Data'!$B$37:$B$402=$B68,'SCADA Data'!G$37:G$402,""),IF('SCADA Data - Historic'!$B$37:$B$402=$B68,'SCADA Data - Historic'!G$37:G$402,""))))</f>
        <v>1884</v>
      </c>
      <c r="H68" s="114" t="str">
        <f t="array" aca="1" ref="H68" ca="1">IFERROR(INDEX('Data Tab - MK Infill'!$S$37:$S$402,MATCH($B68,INT('Data Tab - MK Infill'!$C$37:$C$402)*('Data Tab - MK Infill'!$S$37:$S$402&lt;&gt;""),0)),"")</f>
        <v/>
      </c>
      <c r="I68" s="273" cm="1">
        <f t="array" aca="1" ref="I68" ca="1">IF($B68="","",IFERROR(IF(INDEX('Data Tab - NH Infill'!R$37:R$1000,MATCH($B68,INT('Data Tab - NH Infill'!$C$37:$C$1000),0))="",NA(),INDEX('Data Tab - NH Infill'!R$37:R$1000,MATCH($B68,INT('Data Tab - NH Infill'!$C$37:$C$1000),0))),MAX(IF('SCADA Data'!$B$37:$B$402=$B68,'SCADA Data'!I$37:I$402,""),IF('SCADA Data - Historic'!$B$37:$B$402=$B68,'SCADA Data - Historic'!I$37:I$402,""))))</f>
        <v>1507</v>
      </c>
      <c r="J68" s="114" t="str">
        <f t="array" aca="1" ref="J68" ca="1">IFERROR(INDEX('Data Tab - NH Infill'!$S$37:$S$1000,MATCH($B68,INT('Data Tab - NH Infill'!$C$37:$C$1000)*('Data Tab - NH Infill'!$S$37:$S$1000&lt;&gt;""),0)),"")</f>
        <v/>
      </c>
      <c r="K68" s="272">
        <f t="array" aca="1" ref="K68" ca="1">IF($B68="","",IFERROR(IF(INDEX('Data Tab - SH Infill'!R$37:R$402,MATCH($B68,INT('Data Tab - SH Infill'!$C$37:$C$402),0))="",NA(),INDEX('Data Tab - SH Infill'!R$37:R$402,MATCH($B68,INT('Data Tab - SH Infill'!$C$37:$C$402),0))),MAX(IF('SCADA Data'!$B$37:$B$8980=$B68,'SCADA Data'!H$37:H$8980,""),IF('SCADA Data - Historic'!$B$37:$B$8980=$B68,'SCADA Data - Historic'!H$37:H$8980,""))))</f>
        <v>198.71000671386719</v>
      </c>
      <c r="L68" s="250" t="str">
        <f t="array" aca="1" ref="L68" ca="1">IFERROR(INDEX('Data Tab - SH Infill'!$S$37:$S$402,MATCH($B68,INT('Data Tab - SH Infill'!$C$37:$C$402)*('Data Tab - SH Infill'!$S$37:$S$402&lt;&gt;""),0)),"")</f>
        <v/>
      </c>
    </row>
    <row r="69" spans="2:12" s="264" customFormat="1" x14ac:dyDescent="0.2">
      <c r="B69" s="265">
        <f t="shared" ca="1" si="0"/>
        <v>44985</v>
      </c>
      <c r="C69" s="266" cm="1">
        <f t="array" aca="1" ref="C69" ca="1">IF($B69="","",IFERROR(IF(INDEX('Data Tab - BV Infill'!R$37:R$1000,MATCH($B69,INT('Data Tab - BV Infill'!$C$37:$C$1000),0))="",NA(),INDEX('Data Tab - BV Infill'!R$37:R$1000,MATCH($B69,INT('Data Tab - BV Infill'!$C$37:$C$1000),0))),MAX(IF('SCADA Data'!$B$37:$B$402=$B69,'SCADA Data'!D$37:D$402,""),IF('SCADA Data - Historic'!$B$37:$B$402=$B69,'SCADA Data - Historic'!D$37:D$402,""))))</f>
        <v>183.87890625</v>
      </c>
      <c r="D69" s="267" cm="1">
        <f t="array" aca="1" ref="D69" ca="1">IF($B69="","",IFERROR(IF(INDEX('Data Tab - BV Infill'!T$37:T$1000,MATCH($B69,INT('Data Tab - BV Infill'!$C$37:$C$1000),0))="",NA(),INDEX('Data Tab - BV Infill'!T$37:T$1000,MATCH($B69,INT('Data Tab - BV Infill'!$C$37:$C$1000),0))),MAX(IF('SCADA Data'!$B$37:$B$402=$B69,'SCADA Data'!E$37:E$402,""),IF('SCADA Data - Historic'!$B$37:$B$402=$B69,'SCADA Data - Historic'!E$37:E$402,""))))</f>
        <v>184.4267578125</v>
      </c>
      <c r="E69" s="267" cm="1">
        <f t="array" aca="1" ref="E69" ca="1">IF($B69="","",IFERROR(IF(INDEX('Data Tab - BV Infill'!U$37:U$1000,MATCH($B69,INT('Data Tab - BV Infill'!$C$37:$C$1000),0))="",NA(),INDEX('Data Tab - BV Infill'!U$37:U$1000,MATCH($B69,INT('Data Tab - BV Infill'!$C$37:$C$1000),0))),MAX(IF('SCADA Data'!$B$37:$B$402=$B69,'SCADA Data'!F$37:F$402,""),IF('SCADA Data - Historic'!$B$37:$B$402=$B69,'SCADA Data - Historic'!F$37:F$402,""))))</f>
        <v>0</v>
      </c>
      <c r="F69" s="101" t="str">
        <f t="array" aca="1" ref="F69" ca="1">IFERROR(INDEX('Data Tab - BV Infill'!$S$37:$S$402,MATCH($B69,INT('Data Tab - BV Infill'!$C$37:$C$402)*('Data Tab - BV Infill'!$S$37:$S$402&lt;&gt;""),0)),"")</f>
        <v/>
      </c>
      <c r="G69" s="266" cm="1">
        <f t="array" aca="1" ref="G69" ca="1">IF($B69="","",IFERROR(IF(INDEX('Data Tab - MK Infill'!R$37:R$402,MATCH($B69,INT('Data Tab - MK Infill'!$C$37:$C$402),0))="",NA(),INDEX('Data Tab - MK Infill'!R$37:R$402,MATCH($B69,INT('Data Tab - MK Infill'!$C$37:$C$402),0))),MAX(IF('SCADA Data'!$B$37:$B$402=$B69,'SCADA Data'!G$37:G$402,""),IF('SCADA Data - Historic'!$B$37:$B$402=$B69,'SCADA Data - Historic'!G$37:G$402,""))))</f>
        <v>600</v>
      </c>
      <c r="H69" s="101" t="str">
        <f t="array" aca="1" ref="H69" ca="1">IFERROR(INDEX('Data Tab - MK Infill'!$S$37:$S$402,MATCH($B69,INT('Data Tab - MK Infill'!$C$37:$C$402)*('Data Tab - MK Infill'!$S$37:$S$402&lt;&gt;""),0)),"")</f>
        <v/>
      </c>
      <c r="I69" s="266" cm="1">
        <f t="array" aca="1" ref="I69" ca="1">IF($B69="","",IFERROR(IF(INDEX('Data Tab - NH Infill'!R$37:R$1000,MATCH($B69,INT('Data Tab - NH Infill'!$C$37:$C$1000),0))="",NA(),INDEX('Data Tab - NH Infill'!R$37:R$1000,MATCH($B69,INT('Data Tab - NH Infill'!$C$37:$C$1000),0))),MAX(IF('SCADA Data'!$B$37:$B$402=$B69,'SCADA Data'!I$37:I$402,""),IF('SCADA Data - Historic'!$B$37:$B$402=$B69,'SCADA Data - Historic'!I$37:I$402,""))))</f>
        <v>1419</v>
      </c>
      <c r="J69" s="101" t="str">
        <f t="array" aca="1" ref="J69" ca="1">IFERROR(INDEX('Data Tab - NH Infill'!$S$37:$S$1000,MATCH($B69,INT('Data Tab - NH Infill'!$C$37:$C$1000)*('Data Tab - NH Infill'!$S$37:$S$1000&lt;&gt;""),0)),"")</f>
        <v/>
      </c>
      <c r="K69" s="266">
        <f t="array" aca="1" ref="K69" ca="1">IF($B69="","",IFERROR(IF(INDEX('Data Tab - SH Infill'!R$37:R$402,MATCH($B69,INT('Data Tab - SH Infill'!$C$37:$C$402),0))="",NA(),INDEX('Data Tab - SH Infill'!R$37:R$402,MATCH($B69,INT('Data Tab - SH Infill'!$C$37:$C$402),0))),MAX(IF('SCADA Data'!$B$37:$B$8980=$B69,'SCADA Data'!H$37:H$8980,""),IF('SCADA Data - Historic'!$B$37:$B$8980=$B69,'SCADA Data - Historic'!H$37:H$8980,""))))</f>
        <v>209.35000610351563</v>
      </c>
      <c r="L69" s="249" t="str">
        <f t="array" aca="1" ref="L69" ca="1">IFERROR(INDEX('Data Tab - SH Infill'!$S$37:$S$402,MATCH($B69,INT('Data Tab - SH Infill'!$C$37:$C$402)*('Data Tab - SH Infill'!$S$37:$S$402&lt;&gt;""),0)),"")</f>
        <v/>
      </c>
    </row>
    <row r="70" spans="2:12" s="264" customFormat="1" x14ac:dyDescent="0.2">
      <c r="B70" s="265">
        <f t="shared" ca="1" si="0"/>
        <v>44986</v>
      </c>
      <c r="C70" s="268" cm="1">
        <f t="array" aca="1" ref="C70" ca="1">IF($B70="","",IFERROR(IF(INDEX('Data Tab - BV Infill'!R$37:R$1000,MATCH($B70,INT('Data Tab - BV Infill'!$C$37:$C$1000),0))="",NA(),INDEX('Data Tab - BV Infill'!R$37:R$1000,MATCH($B70,INT('Data Tab - BV Infill'!$C$37:$C$1000),0))),MAX(IF('SCADA Data'!$B$37:$B$402=$B70,'SCADA Data'!D$37:D$402,""),IF('SCADA Data - Historic'!$B$37:$B$402=$B70,'SCADA Data - Historic'!D$37:D$402,""))))</f>
        <v>179.396484375</v>
      </c>
      <c r="D70" s="269" cm="1">
        <f t="array" aca="1" ref="D70" ca="1">IF($B70="","",IFERROR(IF(INDEX('Data Tab - BV Infill'!T$37:T$1000,MATCH($B70,INT('Data Tab - BV Infill'!$C$37:$C$1000),0))="",NA(),INDEX('Data Tab - BV Infill'!T$37:T$1000,MATCH($B70,INT('Data Tab - BV Infill'!$C$37:$C$1000),0))),MAX(IF('SCADA Data'!$B$37:$B$402=$B70,'SCADA Data'!E$37:E$402,""),IF('SCADA Data - Historic'!$B$37:$B$402=$B70,'SCADA Data - Historic'!E$37:E$402,""))))</f>
        <v>180.31787109375</v>
      </c>
      <c r="E70" s="269" cm="1">
        <f t="array" aca="1" ref="E70" ca="1">IF($B70="","",IFERROR(IF(INDEX('Data Tab - BV Infill'!U$37:U$1000,MATCH($B70,INT('Data Tab - BV Infill'!$C$37:$C$1000),0))="",NA(),INDEX('Data Tab - BV Infill'!U$37:U$1000,MATCH($B70,INT('Data Tab - BV Infill'!$C$37:$C$1000),0))),MAX(IF('SCADA Data'!$B$37:$B$402=$B70,'SCADA Data'!F$37:F$402,""),IF('SCADA Data - Historic'!$B$37:$B$402=$B70,'SCADA Data - Historic'!F$37:F$402,""))))</f>
        <v>0</v>
      </c>
      <c r="F70" s="114" t="str">
        <f t="array" aca="1" ref="F70" ca="1">IFERROR(INDEX('Data Tab - BV Infill'!$S$37:$S$402,MATCH($B70,INT('Data Tab - BV Infill'!$C$37:$C$402)*('Data Tab - BV Infill'!$S$37:$S$402&lt;&gt;""),0)),"")</f>
        <v/>
      </c>
      <c r="G70" s="270" cm="1">
        <f t="array" aca="1" ref="G70" ca="1">IF($B70="","",IFERROR(IF(INDEX('Data Tab - MK Infill'!R$37:R$402,MATCH($B70,INT('Data Tab - MK Infill'!$C$37:$C$402),0))="",NA(),INDEX('Data Tab - MK Infill'!R$37:R$402,MATCH($B70,INT('Data Tab - MK Infill'!$C$37:$C$402),0))),MAX(IF('SCADA Data'!$B$37:$B$402=$B70,'SCADA Data'!G$37:G$402,""),IF('SCADA Data - Historic'!$B$37:$B$402=$B70,'SCADA Data - Historic'!G$37:G$402,""))))</f>
        <v>677</v>
      </c>
      <c r="H70" s="114" t="str">
        <f t="array" aca="1" ref="H70" ca="1">IFERROR(INDEX('Data Tab - MK Infill'!$S$37:$S$402,MATCH($B70,INT('Data Tab - MK Infill'!$C$37:$C$402)*('Data Tab - MK Infill'!$S$37:$S$402&lt;&gt;""),0)),"")</f>
        <v/>
      </c>
      <c r="I70" s="273" cm="1">
        <f t="array" aca="1" ref="I70" ca="1">IF($B70="","",IFERROR(IF(INDEX('Data Tab - NH Infill'!R$37:R$1000,MATCH($B70,INT('Data Tab - NH Infill'!$C$37:$C$1000),0))="",NA(),INDEX('Data Tab - NH Infill'!R$37:R$1000,MATCH($B70,INT('Data Tab - NH Infill'!$C$37:$C$1000),0))),MAX(IF('SCADA Data'!$B$37:$B$402=$B70,'SCADA Data'!I$37:I$402,""),IF('SCADA Data - Historic'!$B$37:$B$402=$B70,'SCADA Data - Historic'!I$37:I$402,""))))</f>
        <v>1436</v>
      </c>
      <c r="J70" s="114" t="str">
        <f t="array" aca="1" ref="J70" ca="1">IFERROR(INDEX('Data Tab - NH Infill'!$S$37:$S$1000,MATCH($B70,INT('Data Tab - NH Infill'!$C$37:$C$1000)*('Data Tab - NH Infill'!$S$37:$S$1000&lt;&gt;""),0)),"")</f>
        <v/>
      </c>
      <c r="K70" s="272">
        <f t="array" aca="1" ref="K70" ca="1">IF($B70="","",IFERROR(IF(INDEX('Data Tab - SH Infill'!R$37:R$402,MATCH($B70,INT('Data Tab - SH Infill'!$C$37:$C$402),0))="",NA(),INDEX('Data Tab - SH Infill'!R$37:R$402,MATCH($B70,INT('Data Tab - SH Infill'!$C$37:$C$402),0))),MAX(IF('SCADA Data'!$B$37:$B$8980=$B70,'SCADA Data'!H$37:H$8980,""),IF('SCADA Data - Historic'!$B$37:$B$8980=$B70,'SCADA Data - Historic'!H$37:H$8980,""))))</f>
        <v>186.08999633789063</v>
      </c>
      <c r="L70" s="250" t="str">
        <f t="array" aca="1" ref="L70" ca="1">IFERROR(INDEX('Data Tab - SH Infill'!$S$37:$S$402,MATCH($B70,INT('Data Tab - SH Infill'!$C$37:$C$402)*('Data Tab - SH Infill'!$S$37:$S$402&lt;&gt;""),0)),"")</f>
        <v/>
      </c>
    </row>
    <row r="71" spans="2:12" s="264" customFormat="1" x14ac:dyDescent="0.2">
      <c r="B71" s="265">
        <f t="shared" ca="1" si="0"/>
        <v>44987</v>
      </c>
      <c r="C71" s="266" cm="1">
        <f t="array" aca="1" ref="C71" ca="1">IF($B71="","",IFERROR(IF(INDEX('Data Tab - BV Infill'!R$37:R$1000,MATCH($B71,INT('Data Tab - BV Infill'!$C$37:$C$1000),0))="",NA(),INDEX('Data Tab - BV Infill'!R$37:R$1000,MATCH($B71,INT('Data Tab - BV Infill'!$C$37:$C$1000),0))),MAX(IF('SCADA Data'!$B$37:$B$402=$B71,'SCADA Data'!D$37:D$402,""),IF('SCADA Data - Historic'!$B$37:$B$402=$B71,'SCADA Data - Historic'!D$37:D$402,""))))</f>
        <v>207.287109375</v>
      </c>
      <c r="D71" s="267" cm="1">
        <f t="array" aca="1" ref="D71" ca="1">IF($B71="","",IFERROR(IF(INDEX('Data Tab - BV Infill'!T$37:T$1000,MATCH($B71,INT('Data Tab - BV Infill'!$C$37:$C$1000),0))="",NA(),INDEX('Data Tab - BV Infill'!T$37:T$1000,MATCH($B71,INT('Data Tab - BV Infill'!$C$37:$C$1000),0))),MAX(IF('SCADA Data'!$B$37:$B$402=$B71,'SCADA Data'!E$37:E$402,""),IF('SCADA Data - Historic'!$B$37:$B$402=$B71,'SCADA Data - Historic'!E$37:E$402,""))))</f>
        <v>188.48583984375</v>
      </c>
      <c r="E71" s="267" cm="1">
        <f t="array" aca="1" ref="E71" ca="1">IF($B71="","",IFERROR(IF(INDEX('Data Tab - BV Infill'!U$37:U$1000,MATCH($B71,INT('Data Tab - BV Infill'!$C$37:$C$1000),0))="",NA(),INDEX('Data Tab - BV Infill'!U$37:U$1000,MATCH($B71,INT('Data Tab - BV Infill'!$C$37:$C$1000),0))),MAX(IF('SCADA Data'!$B$37:$B$402=$B71,'SCADA Data'!F$37:F$402,""),IF('SCADA Data - Historic'!$B$37:$B$402=$B71,'SCADA Data - Historic'!F$37:F$402,""))))</f>
        <v>0</v>
      </c>
      <c r="F71" s="101" t="str">
        <f t="array" aca="1" ref="F71" ca="1">IFERROR(INDEX('Data Tab - BV Infill'!$S$37:$S$402,MATCH($B71,INT('Data Tab - BV Infill'!$C$37:$C$402)*('Data Tab - BV Infill'!$S$37:$S$402&lt;&gt;""),0)),"")</f>
        <v/>
      </c>
      <c r="G71" s="266" cm="1">
        <f t="array" aca="1" ref="G71" ca="1">IF($B71="","",IFERROR(IF(INDEX('Data Tab - MK Infill'!R$37:R$402,MATCH($B71,INT('Data Tab - MK Infill'!$C$37:$C$402),0))="",NA(),INDEX('Data Tab - MK Infill'!R$37:R$402,MATCH($B71,INT('Data Tab - MK Infill'!$C$37:$C$402),0))),MAX(IF('SCADA Data'!$B$37:$B$402=$B71,'SCADA Data'!G$37:G$402,""),IF('SCADA Data - Historic'!$B$37:$B$402=$B71,'SCADA Data - Historic'!G$37:G$402,""))))</f>
        <v>1907</v>
      </c>
      <c r="H71" s="101" t="str">
        <f t="array" aca="1" ref="H71" ca="1">IFERROR(INDEX('Data Tab - MK Infill'!$S$37:$S$402,MATCH($B71,INT('Data Tab - MK Infill'!$C$37:$C$402)*('Data Tab - MK Infill'!$S$37:$S$402&lt;&gt;""),0)),"")</f>
        <v/>
      </c>
      <c r="I71" s="266" cm="1">
        <f t="array" aca="1" ref="I71" ca="1">IF($B71="","",IFERROR(IF(INDEX('Data Tab - NH Infill'!R$37:R$1000,MATCH($B71,INT('Data Tab - NH Infill'!$C$37:$C$1000),0))="",NA(),INDEX('Data Tab - NH Infill'!R$37:R$1000,MATCH($B71,INT('Data Tab - NH Infill'!$C$37:$C$1000),0))),MAX(IF('SCADA Data'!$B$37:$B$402=$B71,'SCADA Data'!I$37:I$402,""),IF('SCADA Data - Historic'!$B$37:$B$402=$B71,'SCADA Data - Historic'!I$37:I$402,""))))</f>
        <v>1352</v>
      </c>
      <c r="J71" s="101" t="str">
        <f t="array" aca="1" ref="J71" ca="1">IFERROR(INDEX('Data Tab - NH Infill'!$S$37:$S$1000,MATCH($B71,INT('Data Tab - NH Infill'!$C$37:$C$1000)*('Data Tab - NH Infill'!$S$37:$S$1000&lt;&gt;""),0)),"")</f>
        <v/>
      </c>
      <c r="K71" s="266">
        <f t="array" aca="1" ref="K71" ca="1">IF($B71="","",IFERROR(IF(INDEX('Data Tab - SH Infill'!R$37:R$402,MATCH($B71,INT('Data Tab - SH Infill'!$C$37:$C$402),0))="",NA(),INDEX('Data Tab - SH Infill'!R$37:R$402,MATCH($B71,INT('Data Tab - SH Infill'!$C$37:$C$402),0))),MAX(IF('SCADA Data'!$B$37:$B$8980=$B71,'SCADA Data'!H$37:H$8980,""),IF('SCADA Data - Historic'!$B$37:$B$8980=$B71,'SCADA Data - Historic'!H$37:H$8980,""))))</f>
        <v>196.08999633789063</v>
      </c>
      <c r="L71" s="249" t="str">
        <f t="array" aca="1" ref="L71" ca="1">IFERROR(INDEX('Data Tab - SH Infill'!$S$37:$S$402,MATCH($B71,INT('Data Tab - SH Infill'!$C$37:$C$402)*('Data Tab - SH Infill'!$S$37:$S$402&lt;&gt;""),0)),"")</f>
        <v/>
      </c>
    </row>
    <row r="72" spans="2:12" s="264" customFormat="1" x14ac:dyDescent="0.2">
      <c r="B72" s="265">
        <f t="shared" ca="1" si="0"/>
        <v>44988</v>
      </c>
      <c r="C72" s="268" cm="1">
        <f t="array" aca="1" ref="C72" ca="1">IF($B72="","",IFERROR(IF(INDEX('Data Tab - BV Infill'!R$37:R$1000,MATCH($B72,INT('Data Tab - BV Infill'!$C$37:$C$1000),0))="",NA(),INDEX('Data Tab - BV Infill'!R$37:R$1000,MATCH($B72,INT('Data Tab - BV Infill'!$C$37:$C$1000),0))),MAX(IF('SCADA Data'!$B$37:$B$402=$B72,'SCADA Data'!D$37:D$402,""),IF('SCADA Data - Historic'!$B$37:$B$402=$B72,'SCADA Data - Historic'!D$37:D$402,""))))</f>
        <v>219.638671875</v>
      </c>
      <c r="D72" s="269" cm="1">
        <f t="array" aca="1" ref="D72" ca="1">IF($B72="","",IFERROR(IF(INDEX('Data Tab - BV Infill'!T$37:T$1000,MATCH($B72,INT('Data Tab - BV Infill'!$C$37:$C$1000),0))="",NA(),INDEX('Data Tab - BV Infill'!T$37:T$1000,MATCH($B72,INT('Data Tab - BV Infill'!$C$37:$C$1000),0))),MAX(IF('SCADA Data'!$B$37:$B$402=$B72,'SCADA Data'!E$37:E$402,""),IF('SCADA Data - Historic'!$B$37:$B$402=$B72,'SCADA Data - Historic'!E$37:E$402,""))))</f>
        <v>242.87255859375</v>
      </c>
      <c r="E72" s="269" cm="1">
        <f t="array" aca="1" ref="E72" ca="1">IF($B72="","",IFERROR(IF(INDEX('Data Tab - BV Infill'!U$37:U$1000,MATCH($B72,INT('Data Tab - BV Infill'!$C$37:$C$1000),0))="",NA(),INDEX('Data Tab - BV Infill'!U$37:U$1000,MATCH($B72,INT('Data Tab - BV Infill'!$C$37:$C$1000),0))),MAX(IF('SCADA Data'!$B$37:$B$402=$B72,'SCADA Data'!F$37:F$402,""),IF('SCADA Data - Historic'!$B$37:$B$402=$B72,'SCADA Data - Historic'!F$37:F$402,""))))</f>
        <v>0</v>
      </c>
      <c r="F72" s="114" t="str">
        <f t="array" aca="1" ref="F72" ca="1">IFERROR(INDEX('Data Tab - BV Infill'!$S$37:$S$402,MATCH($B72,INT('Data Tab - BV Infill'!$C$37:$C$402)*('Data Tab - BV Infill'!$S$37:$S$402&lt;&gt;""),0)),"")</f>
        <v/>
      </c>
      <c r="G72" s="270" cm="1">
        <f t="array" aca="1" ref="G72" ca="1">IF($B72="","",IFERROR(IF(INDEX('Data Tab - MK Infill'!R$37:R$402,MATCH($B72,INT('Data Tab - MK Infill'!$C$37:$C$402),0))="",NA(),INDEX('Data Tab - MK Infill'!R$37:R$402,MATCH($B72,INT('Data Tab - MK Infill'!$C$37:$C$402),0))),MAX(IF('SCADA Data'!$B$37:$B$402=$B72,'SCADA Data'!G$37:G$402,""),IF('SCADA Data - Historic'!$B$37:$B$402=$B72,'SCADA Data - Historic'!G$37:G$402,""))))</f>
        <v>129</v>
      </c>
      <c r="H72" s="114" t="str">
        <f t="array" aca="1" ref="H72" ca="1">IFERROR(INDEX('Data Tab - MK Infill'!$S$37:$S$402,MATCH($B72,INT('Data Tab - MK Infill'!$C$37:$C$402)*('Data Tab - MK Infill'!$S$37:$S$402&lt;&gt;""),0)),"")</f>
        <v/>
      </c>
      <c r="I72" s="273" cm="1">
        <f t="array" aca="1" ref="I72" ca="1">IF($B72="","",IFERROR(IF(INDEX('Data Tab - NH Infill'!R$37:R$1000,MATCH($B72,INT('Data Tab - NH Infill'!$C$37:$C$1000),0))="",NA(),INDEX('Data Tab - NH Infill'!R$37:R$1000,MATCH($B72,INT('Data Tab - NH Infill'!$C$37:$C$1000),0))),MAX(IF('SCADA Data'!$B$37:$B$402=$B72,'SCADA Data'!I$37:I$402,""),IF('SCADA Data - Historic'!$B$37:$B$402=$B72,'SCADA Data - Historic'!I$37:I$402,""))))</f>
        <v>1377</v>
      </c>
      <c r="J72" s="114" t="str">
        <f t="array" aca="1" ref="J72" ca="1">IFERROR(INDEX('Data Tab - NH Infill'!$S$37:$S$1000,MATCH($B72,INT('Data Tab - NH Infill'!$C$37:$C$1000)*('Data Tab - NH Infill'!$S$37:$S$1000&lt;&gt;""),0)),"")</f>
        <v/>
      </c>
      <c r="K72" s="272">
        <f t="array" aca="1" ref="K72" ca="1">IF($B72="","",IFERROR(IF(INDEX('Data Tab - SH Infill'!R$37:R$402,MATCH($B72,INT('Data Tab - SH Infill'!$C$37:$C$402),0))="",NA(),INDEX('Data Tab - SH Infill'!R$37:R$402,MATCH($B72,INT('Data Tab - SH Infill'!$C$37:$C$402),0))),MAX(IF('SCADA Data'!$B$37:$B$8980=$B72,'SCADA Data'!H$37:H$8980,""),IF('SCADA Data - Historic'!$B$37:$B$8980=$B72,'SCADA Data - Historic'!H$37:H$8980,""))))</f>
        <v>190.58000183105469</v>
      </c>
      <c r="L72" s="250" t="str">
        <f t="array" aca="1" ref="L72" ca="1">IFERROR(INDEX('Data Tab - SH Infill'!$S$37:$S$402,MATCH($B72,INT('Data Tab - SH Infill'!$C$37:$C$402)*('Data Tab - SH Infill'!$S$37:$S$402&lt;&gt;""),0)),"")</f>
        <v/>
      </c>
    </row>
    <row r="73" spans="2:12" s="264" customFormat="1" x14ac:dyDescent="0.2">
      <c r="B73" s="265">
        <f t="shared" ca="1" si="0"/>
        <v>44989</v>
      </c>
      <c r="C73" s="266" cm="1">
        <f t="array" aca="1" ref="C73" ca="1">IF($B73="","",IFERROR(IF(INDEX('Data Tab - BV Infill'!R$37:R$1000,MATCH($B73,INT('Data Tab - BV Infill'!$C$37:$C$1000),0))="",NA(),INDEX('Data Tab - BV Infill'!R$37:R$1000,MATCH($B73,INT('Data Tab - BV Infill'!$C$37:$C$1000),0))),MAX(IF('SCADA Data'!$B$37:$B$402=$B73,'SCADA Data'!D$37:D$402,""),IF('SCADA Data - Historic'!$B$37:$B$402=$B73,'SCADA Data - Historic'!D$37:D$402,""))))</f>
        <v>204.2490234375</v>
      </c>
      <c r="D73" s="267" cm="1">
        <f t="array" aca="1" ref="D73" ca="1">IF($B73="","",IFERROR(IF(INDEX('Data Tab - BV Infill'!T$37:T$1000,MATCH($B73,INT('Data Tab - BV Infill'!$C$37:$C$1000),0))="",NA(),INDEX('Data Tab - BV Infill'!T$37:T$1000,MATCH($B73,INT('Data Tab - BV Infill'!$C$37:$C$1000),0))),MAX(IF('SCADA Data'!$B$37:$B$402=$B73,'SCADA Data'!E$37:E$402,""),IF('SCADA Data - Historic'!$B$37:$B$402=$B73,'SCADA Data - Historic'!E$37:E$402,""))))</f>
        <v>222.626953125</v>
      </c>
      <c r="E73" s="267" cm="1">
        <f t="array" aca="1" ref="E73" ca="1">IF($B73="","",IFERROR(IF(INDEX('Data Tab - BV Infill'!U$37:U$1000,MATCH($B73,INT('Data Tab - BV Infill'!$C$37:$C$1000),0))="",NA(),INDEX('Data Tab - BV Infill'!U$37:U$1000,MATCH($B73,INT('Data Tab - BV Infill'!$C$37:$C$1000),0))),MAX(IF('SCADA Data'!$B$37:$B$402=$B73,'SCADA Data'!F$37:F$402,""),IF('SCADA Data - Historic'!$B$37:$B$402=$B73,'SCADA Data - Historic'!F$37:F$402,""))))</f>
        <v>0</v>
      </c>
      <c r="F73" s="101" t="str">
        <f t="array" aca="1" ref="F73" ca="1">IFERROR(INDEX('Data Tab - BV Infill'!$S$37:$S$402,MATCH($B73,INT('Data Tab - BV Infill'!$C$37:$C$402)*('Data Tab - BV Infill'!$S$37:$S$402&lt;&gt;""),0)),"")</f>
        <v/>
      </c>
      <c r="G73" s="266" cm="1">
        <f t="array" aca="1" ref="G73" ca="1">IF($B73="","",IFERROR(IF(INDEX('Data Tab - MK Infill'!R$37:R$402,MATCH($B73,INT('Data Tab - MK Infill'!$C$37:$C$402),0))="",NA(),INDEX('Data Tab - MK Infill'!R$37:R$402,MATCH($B73,INT('Data Tab - MK Infill'!$C$37:$C$402),0))),MAX(IF('SCADA Data'!$B$37:$B$402=$B73,'SCADA Data'!G$37:G$402,""),IF('SCADA Data - Historic'!$B$37:$B$402=$B73,'SCADA Data - Historic'!G$37:G$402,""))))</f>
        <v>1756</v>
      </c>
      <c r="H73" s="101" t="str">
        <f t="array" aca="1" ref="H73" ca="1">IFERROR(INDEX('Data Tab - MK Infill'!$S$37:$S$402,MATCH($B73,INT('Data Tab - MK Infill'!$C$37:$C$402)*('Data Tab - MK Infill'!$S$37:$S$402&lt;&gt;""),0)),"")</f>
        <v/>
      </c>
      <c r="I73" s="266" cm="1">
        <f t="array" aca="1" ref="I73" ca="1">IF($B73="","",IFERROR(IF(INDEX('Data Tab - NH Infill'!R$37:R$1000,MATCH($B73,INT('Data Tab - NH Infill'!$C$37:$C$1000),0))="",NA(),INDEX('Data Tab - NH Infill'!R$37:R$1000,MATCH($B73,INT('Data Tab - NH Infill'!$C$37:$C$1000),0))),MAX(IF('SCADA Data'!$B$37:$B$402=$B73,'SCADA Data'!I$37:I$402,""),IF('SCADA Data - Historic'!$B$37:$B$402=$B73,'SCADA Data - Historic'!I$37:I$402,""))))</f>
        <v>1410</v>
      </c>
      <c r="J73" s="101" t="str">
        <f t="array" aca="1" ref="J73" ca="1">IFERROR(INDEX('Data Tab - NH Infill'!$S$37:$S$1000,MATCH($B73,INT('Data Tab - NH Infill'!$C$37:$C$1000)*('Data Tab - NH Infill'!$S$37:$S$1000&lt;&gt;""),0)),"")</f>
        <v/>
      </c>
      <c r="K73" s="266">
        <f t="array" aca="1" ref="K73" ca="1">IF($B73="","",IFERROR(IF(INDEX('Data Tab - SH Infill'!R$37:R$402,MATCH($B73,INT('Data Tab - SH Infill'!$C$37:$C$402),0))="",NA(),INDEX('Data Tab - SH Infill'!R$37:R$402,MATCH($B73,INT('Data Tab - SH Infill'!$C$37:$C$402),0))),MAX(IF('SCADA Data'!$B$37:$B$8980=$B73,'SCADA Data'!H$37:H$8980,""),IF('SCADA Data - Historic'!$B$37:$B$8980=$B73,'SCADA Data - Historic'!H$37:H$8980,""))))</f>
        <v>207.17999267578125</v>
      </c>
      <c r="L73" s="249" t="str">
        <f t="array" aca="1" ref="L73" ca="1">IFERROR(INDEX('Data Tab - SH Infill'!$S$37:$S$402,MATCH($B73,INT('Data Tab - SH Infill'!$C$37:$C$402)*('Data Tab - SH Infill'!$S$37:$S$402&lt;&gt;""),0)),"")</f>
        <v/>
      </c>
    </row>
    <row r="74" spans="2:12" s="264" customFormat="1" x14ac:dyDescent="0.2">
      <c r="B74" s="265">
        <f t="shared" ca="1" si="0"/>
        <v>44990</v>
      </c>
      <c r="C74" s="268" cm="1">
        <f t="array" aca="1" ref="C74" ca="1">IF($B74="","",IFERROR(IF(INDEX('Data Tab - BV Infill'!R$37:R$1000,MATCH($B74,INT('Data Tab - BV Infill'!$C$37:$C$1000),0))="",NA(),INDEX('Data Tab - BV Infill'!R$37:R$1000,MATCH($B74,INT('Data Tab - BV Infill'!$C$37:$C$1000),0))),MAX(IF('SCADA Data'!$B$37:$B$402=$B74,'SCADA Data'!D$37:D$402,""),IF('SCADA Data - Historic'!$B$37:$B$402=$B74,'SCADA Data - Historic'!D$37:D$402,""))))</f>
        <v>208.58203125</v>
      </c>
      <c r="D74" s="269" cm="1">
        <f t="array" aca="1" ref="D74" ca="1">IF($B74="","",IFERROR(IF(INDEX('Data Tab - BV Infill'!T$37:T$1000,MATCH($B74,INT('Data Tab - BV Infill'!$C$37:$C$1000),0))="",NA(),INDEX('Data Tab - BV Infill'!T$37:T$1000,MATCH($B74,INT('Data Tab - BV Infill'!$C$37:$C$1000),0))),MAX(IF('SCADA Data'!$B$37:$B$402=$B74,'SCADA Data'!E$37:E$402,""),IF('SCADA Data - Historic'!$B$37:$B$402=$B74,'SCADA Data - Historic'!E$37:E$402,""))))</f>
        <v>195.25927734375</v>
      </c>
      <c r="E74" s="269" cm="1">
        <f t="array" aca="1" ref="E74" ca="1">IF($B74="","",IFERROR(IF(INDEX('Data Tab - BV Infill'!U$37:U$1000,MATCH($B74,INT('Data Tab - BV Infill'!$C$37:$C$1000),0))="",NA(),INDEX('Data Tab - BV Infill'!U$37:U$1000,MATCH($B74,INT('Data Tab - BV Infill'!$C$37:$C$1000),0))),MAX(IF('SCADA Data'!$B$37:$B$402=$B74,'SCADA Data'!F$37:F$402,""),IF('SCADA Data - Historic'!$B$37:$B$402=$B74,'SCADA Data - Historic'!F$37:F$402,""))))</f>
        <v>0</v>
      </c>
      <c r="F74" s="114" t="str">
        <f t="array" aca="1" ref="F74" ca="1">IFERROR(INDEX('Data Tab - BV Infill'!$S$37:$S$402,MATCH($B74,INT('Data Tab - BV Infill'!$C$37:$C$402)*('Data Tab - BV Infill'!$S$37:$S$402&lt;&gt;""),0)),"")</f>
        <v/>
      </c>
      <c r="G74" s="270" cm="1">
        <f t="array" aca="1" ref="G74" ca="1">IF($B74="","",IFERROR(IF(INDEX('Data Tab - MK Infill'!R$37:R$402,MATCH($B74,INT('Data Tab - MK Infill'!$C$37:$C$402),0))="",NA(),INDEX('Data Tab - MK Infill'!R$37:R$402,MATCH($B74,INT('Data Tab - MK Infill'!$C$37:$C$402),0))),MAX(IF('SCADA Data'!$B$37:$B$402=$B74,'SCADA Data'!G$37:G$402,""),IF('SCADA Data - Historic'!$B$37:$B$402=$B74,'SCADA Data - Historic'!G$37:G$402,""))))</f>
        <v>0</v>
      </c>
      <c r="H74" s="114" t="str">
        <f t="array" aca="1" ref="H74" ca="1">IFERROR(INDEX('Data Tab - MK Infill'!$S$37:$S$402,MATCH($B74,INT('Data Tab - MK Infill'!$C$37:$C$402)*('Data Tab - MK Infill'!$S$37:$S$402&lt;&gt;""),0)),"")</f>
        <v/>
      </c>
      <c r="I74" s="273" cm="1">
        <f t="array" aca="1" ref="I74" ca="1">IF($B74="","",IFERROR(IF(INDEX('Data Tab - NH Infill'!R$37:R$1000,MATCH($B74,INT('Data Tab - NH Infill'!$C$37:$C$1000),0))="",NA(),INDEX('Data Tab - NH Infill'!R$37:R$1000,MATCH($B74,INT('Data Tab - NH Infill'!$C$37:$C$1000),0))),MAX(IF('SCADA Data'!$B$37:$B$402=$B74,'SCADA Data'!I$37:I$402,""),IF('SCADA Data - Historic'!$B$37:$B$402=$B74,'SCADA Data - Historic'!I$37:I$402,""))))</f>
        <v>1404</v>
      </c>
      <c r="J74" s="114" t="str">
        <f t="array" aca="1" ref="J74" ca="1">IFERROR(INDEX('Data Tab - NH Infill'!$S$37:$S$1000,MATCH($B74,INT('Data Tab - NH Infill'!$C$37:$C$1000)*('Data Tab - NH Infill'!$S$37:$S$1000&lt;&gt;""),0)),"")</f>
        <v/>
      </c>
      <c r="K74" s="272">
        <f t="array" aca="1" ref="K74" ca="1">IF($B74="","",IFERROR(IF(INDEX('Data Tab - SH Infill'!R$37:R$402,MATCH($B74,INT('Data Tab - SH Infill'!$C$37:$C$402),0))="",NA(),INDEX('Data Tab - SH Infill'!R$37:R$402,MATCH($B74,INT('Data Tab - SH Infill'!$C$37:$C$402),0))),MAX(IF('SCADA Data'!$B$37:$B$8980=$B74,'SCADA Data'!H$37:H$8980,""),IF('SCADA Data - Historic'!$B$37:$B$8980=$B74,'SCADA Data - Historic'!H$37:H$8980,""))))</f>
        <v>195.41999816894531</v>
      </c>
      <c r="L74" s="250" t="str">
        <f t="array" aca="1" ref="L74" ca="1">IFERROR(INDEX('Data Tab - SH Infill'!$S$37:$S$402,MATCH($B74,INT('Data Tab - SH Infill'!$C$37:$C$402)*('Data Tab - SH Infill'!$S$37:$S$402&lt;&gt;""),0)),"")</f>
        <v/>
      </c>
    </row>
    <row r="75" spans="2:12" s="264" customFormat="1" x14ac:dyDescent="0.2">
      <c r="B75" s="265">
        <f t="shared" ca="1" si="0"/>
        <v>44991</v>
      </c>
      <c r="C75" s="266" cm="1">
        <f t="array" aca="1" ref="C75" ca="1">IF($B75="","",IFERROR(IF(INDEX('Data Tab - BV Infill'!R$37:R$1000,MATCH($B75,INT('Data Tab - BV Infill'!$C$37:$C$1000),0))="",NA(),INDEX('Data Tab - BV Infill'!R$37:R$1000,MATCH($B75,INT('Data Tab - BV Infill'!$C$37:$C$1000),0))),MAX(IF('SCADA Data'!$B$37:$B$402=$B75,'SCADA Data'!D$37:D$402,""),IF('SCADA Data - Historic'!$B$37:$B$402=$B75,'SCADA Data - Historic'!D$37:D$402,""))))</f>
        <v>194.2880859375</v>
      </c>
      <c r="D75" s="267" cm="1">
        <f t="array" aca="1" ref="D75" ca="1">IF($B75="","",IFERROR(IF(INDEX('Data Tab - BV Infill'!T$37:T$1000,MATCH($B75,INT('Data Tab - BV Infill'!$C$37:$C$1000),0))="",NA(),INDEX('Data Tab - BV Infill'!T$37:T$1000,MATCH($B75,INT('Data Tab - BV Infill'!$C$37:$C$1000),0))),MAX(IF('SCADA Data'!$B$37:$B$402=$B75,'SCADA Data'!E$37:E$402,""),IF('SCADA Data - Historic'!$B$37:$B$402=$B75,'SCADA Data - Historic'!E$37:E$402,""))))</f>
        <v>162.861328125</v>
      </c>
      <c r="E75" s="267" cm="1">
        <f t="array" aca="1" ref="E75" ca="1">IF($B75="","",IFERROR(IF(INDEX('Data Tab - BV Infill'!U$37:U$1000,MATCH($B75,INT('Data Tab - BV Infill'!$C$37:$C$1000),0))="",NA(),INDEX('Data Tab - BV Infill'!U$37:U$1000,MATCH($B75,INT('Data Tab - BV Infill'!$C$37:$C$1000),0))),MAX(IF('SCADA Data'!$B$37:$B$402=$B75,'SCADA Data'!F$37:F$402,""),IF('SCADA Data - Historic'!$B$37:$B$402=$B75,'SCADA Data - Historic'!F$37:F$402,""))))</f>
        <v>0</v>
      </c>
      <c r="F75" s="101" t="str">
        <f t="array" aca="1" ref="F75" ca="1">IFERROR(INDEX('Data Tab - BV Infill'!$S$37:$S$402,MATCH($B75,INT('Data Tab - BV Infill'!$C$37:$C$402)*('Data Tab - BV Infill'!$S$37:$S$402&lt;&gt;""),0)),"")</f>
        <v/>
      </c>
      <c r="G75" s="266" cm="1">
        <f t="array" aca="1" ref="G75" ca="1">IF($B75="","",IFERROR(IF(INDEX('Data Tab - MK Infill'!R$37:R$402,MATCH($B75,INT('Data Tab - MK Infill'!$C$37:$C$402),0))="",NA(),INDEX('Data Tab - MK Infill'!R$37:R$402,MATCH($B75,INT('Data Tab - MK Infill'!$C$37:$C$402),0))),MAX(IF('SCADA Data'!$B$37:$B$402=$B75,'SCADA Data'!G$37:G$402,""),IF('SCADA Data - Historic'!$B$37:$B$402=$B75,'SCADA Data - Historic'!G$37:G$402,""))))</f>
        <v>2060</v>
      </c>
      <c r="H75" s="101" t="str">
        <f t="array" aca="1" ref="H75" ca="1">IFERROR(INDEX('Data Tab - MK Infill'!$S$37:$S$402,MATCH($B75,INT('Data Tab - MK Infill'!$C$37:$C$402)*('Data Tab - MK Infill'!$S$37:$S$402&lt;&gt;""),0)),"")</f>
        <v/>
      </c>
      <c r="I75" s="266" cm="1">
        <f t="array" aca="1" ref="I75" ca="1">IF($B75="","",IFERROR(IF(INDEX('Data Tab - NH Infill'!R$37:R$1000,MATCH($B75,INT('Data Tab - NH Infill'!$C$37:$C$1000),0))="",NA(),INDEX('Data Tab - NH Infill'!R$37:R$1000,MATCH($B75,INT('Data Tab - NH Infill'!$C$37:$C$1000),0))),MAX(IF('SCADA Data'!$B$37:$B$402=$B75,'SCADA Data'!I$37:I$402,""),IF('SCADA Data - Historic'!$B$37:$B$402=$B75,'SCADA Data - Historic'!I$37:I$402,""))))</f>
        <v>1429</v>
      </c>
      <c r="J75" s="101" t="str">
        <f t="array" aca="1" ref="J75" ca="1">IFERROR(INDEX('Data Tab - NH Infill'!$S$37:$S$1000,MATCH($B75,INT('Data Tab - NH Infill'!$C$37:$C$1000)*('Data Tab - NH Infill'!$S$37:$S$1000&lt;&gt;""),0)),"")</f>
        <v/>
      </c>
      <c r="K75" s="266">
        <f t="array" aca="1" ref="K75" ca="1">IF($B75="","",IFERROR(IF(INDEX('Data Tab - SH Infill'!R$37:R$402,MATCH($B75,INT('Data Tab - SH Infill'!$C$37:$C$402),0))="",NA(),INDEX('Data Tab - SH Infill'!R$37:R$402,MATCH($B75,INT('Data Tab - SH Infill'!$C$37:$C$402),0))),MAX(IF('SCADA Data'!$B$37:$B$8980=$B75,'SCADA Data'!H$37:H$8980,""),IF('SCADA Data - Historic'!$B$37:$B$8980=$B75,'SCADA Data - Historic'!H$37:H$8980,""))))</f>
        <v>186.30000305175781</v>
      </c>
      <c r="L75" s="249" t="str">
        <f t="array" aca="1" ref="L75" ca="1">IFERROR(INDEX('Data Tab - SH Infill'!$S$37:$S$402,MATCH($B75,INT('Data Tab - SH Infill'!$C$37:$C$402)*('Data Tab - SH Infill'!$S$37:$S$402&lt;&gt;""),0)),"")</f>
        <v/>
      </c>
    </row>
    <row r="76" spans="2:12" s="264" customFormat="1" x14ac:dyDescent="0.2">
      <c r="B76" s="265">
        <f t="shared" ref="B76:B139" ca="1" si="1">IFERROR(IF(B75+1&lt;TODAY(),B75+1,""),"")</f>
        <v>44992</v>
      </c>
      <c r="C76" s="268" cm="1">
        <f t="array" aca="1" ref="C76" ca="1">IF($B76="","",IFERROR(IF(INDEX('Data Tab - BV Infill'!R$37:R$1000,MATCH($B76,INT('Data Tab - BV Infill'!$C$37:$C$1000),0))="",NA(),INDEX('Data Tab - BV Infill'!R$37:R$1000,MATCH($B76,INT('Data Tab - BV Infill'!$C$37:$C$1000),0))),MAX(IF('SCADA Data'!$B$37:$B$402=$B76,'SCADA Data'!D$37:D$402,""),IF('SCADA Data - Historic'!$B$37:$B$402=$B76,'SCADA Data - Historic'!D$37:D$402,""))))</f>
        <v>181.986328125</v>
      </c>
      <c r="D76" s="269" cm="1">
        <f t="array" aca="1" ref="D76" ca="1">IF($B76="","",IFERROR(IF(INDEX('Data Tab - BV Infill'!T$37:T$1000,MATCH($B76,INT('Data Tab - BV Infill'!$C$37:$C$1000),0))="",NA(),INDEX('Data Tab - BV Infill'!T$37:T$1000,MATCH($B76,INT('Data Tab - BV Infill'!$C$37:$C$1000),0))),MAX(IF('SCADA Data'!$B$37:$B$402=$B76,'SCADA Data'!E$37:E$402,""),IF('SCADA Data - Historic'!$B$37:$B$402=$B76,'SCADA Data - Historic'!E$37:E$402,""))))</f>
        <v>237.79248046875</v>
      </c>
      <c r="E76" s="269" cm="1">
        <f t="array" aca="1" ref="E76" ca="1">IF($B76="","",IFERROR(IF(INDEX('Data Tab - BV Infill'!U$37:U$1000,MATCH($B76,INT('Data Tab - BV Infill'!$C$37:$C$1000),0))="",NA(),INDEX('Data Tab - BV Infill'!U$37:U$1000,MATCH($B76,INT('Data Tab - BV Infill'!$C$37:$C$1000),0))),MAX(IF('SCADA Data'!$B$37:$B$402=$B76,'SCADA Data'!F$37:F$402,""),IF('SCADA Data - Historic'!$B$37:$B$402=$B76,'SCADA Data - Historic'!F$37:F$402,""))))</f>
        <v>0</v>
      </c>
      <c r="F76" s="114" t="str">
        <f t="array" aca="1" ref="F76" ca="1">IFERROR(INDEX('Data Tab - BV Infill'!$S$37:$S$402,MATCH($B76,INT('Data Tab - BV Infill'!$C$37:$C$402)*('Data Tab - BV Infill'!$S$37:$S$402&lt;&gt;""),0)),"")</f>
        <v/>
      </c>
      <c r="G76" s="270" cm="1">
        <f t="array" aca="1" ref="G76" ca="1">IF($B76="","",IFERROR(IF(INDEX('Data Tab - MK Infill'!R$37:R$402,MATCH($B76,INT('Data Tab - MK Infill'!$C$37:$C$402),0))="",NA(),INDEX('Data Tab - MK Infill'!R$37:R$402,MATCH($B76,INT('Data Tab - MK Infill'!$C$37:$C$402),0))),MAX(IF('SCADA Data'!$B$37:$B$402=$B76,'SCADA Data'!G$37:G$402,""),IF('SCADA Data - Historic'!$B$37:$B$402=$B76,'SCADA Data - Historic'!G$37:G$402,""))))</f>
        <v>0</v>
      </c>
      <c r="H76" s="114" t="str">
        <f t="array" aca="1" ref="H76" ca="1">IFERROR(INDEX('Data Tab - MK Infill'!$S$37:$S$402,MATCH($B76,INT('Data Tab - MK Infill'!$C$37:$C$402)*('Data Tab - MK Infill'!$S$37:$S$402&lt;&gt;""),0)),"")</f>
        <v/>
      </c>
      <c r="I76" s="273" cm="1">
        <f t="array" aca="1" ref="I76" ca="1">IF($B76="","",IFERROR(IF(INDEX('Data Tab - NH Infill'!R$37:R$1000,MATCH($B76,INT('Data Tab - NH Infill'!$C$37:$C$1000),0))="",NA(),INDEX('Data Tab - NH Infill'!R$37:R$1000,MATCH($B76,INT('Data Tab - NH Infill'!$C$37:$C$1000),0))),MAX(IF('SCADA Data'!$B$37:$B$402=$B76,'SCADA Data'!I$37:I$402,""),IF('SCADA Data - Historic'!$B$37:$B$402=$B76,'SCADA Data - Historic'!I$37:I$402,""))))</f>
        <v>1372</v>
      </c>
      <c r="J76" s="114" t="str">
        <f t="array" aca="1" ref="J76" ca="1">IFERROR(INDEX('Data Tab - NH Infill'!$S$37:$S$1000,MATCH($B76,INT('Data Tab - NH Infill'!$C$37:$C$1000)*('Data Tab - NH Infill'!$S$37:$S$1000&lt;&gt;""),0)),"")</f>
        <v/>
      </c>
      <c r="K76" s="272">
        <f t="array" aca="1" ref="K76" ca="1">IF($B76="","",IFERROR(IF(INDEX('Data Tab - SH Infill'!R$37:R$402,MATCH($B76,INT('Data Tab - SH Infill'!$C$37:$C$402),0))="",NA(),INDEX('Data Tab - SH Infill'!R$37:R$402,MATCH($B76,INT('Data Tab - SH Infill'!$C$37:$C$402),0))),MAX(IF('SCADA Data'!$B$37:$B$8980=$B76,'SCADA Data'!H$37:H$8980,""),IF('SCADA Data - Historic'!$B$37:$B$8980=$B76,'SCADA Data - Historic'!H$37:H$8980,""))))</f>
        <v>183.07000732421875</v>
      </c>
      <c r="L76" s="250" t="str">
        <f t="array" aca="1" ref="L76" ca="1">IFERROR(INDEX('Data Tab - SH Infill'!$S$37:$S$402,MATCH($B76,INT('Data Tab - SH Infill'!$C$37:$C$402)*('Data Tab - SH Infill'!$S$37:$S$402&lt;&gt;""),0)),"")</f>
        <v/>
      </c>
    </row>
    <row r="77" spans="2:12" s="264" customFormat="1" x14ac:dyDescent="0.2">
      <c r="B77" s="265">
        <f t="shared" ca="1" si="1"/>
        <v>44993</v>
      </c>
      <c r="C77" s="266" cm="1">
        <f t="array" aca="1" ref="C77" ca="1">IF($B77="","",IFERROR(IF(INDEX('Data Tab - BV Infill'!R$37:R$1000,MATCH($B77,INT('Data Tab - BV Infill'!$C$37:$C$1000),0))="",NA(),INDEX('Data Tab - BV Infill'!R$37:R$1000,MATCH($B77,INT('Data Tab - BV Infill'!$C$37:$C$1000),0))),MAX(IF('SCADA Data'!$B$37:$B$402=$B77,'SCADA Data'!D$37:D$402,""),IF('SCADA Data - Historic'!$B$37:$B$402=$B77,'SCADA Data - Historic'!D$37:D$402,""))))</f>
        <v>173.3701171875</v>
      </c>
      <c r="D77" s="267" cm="1">
        <f t="array" aca="1" ref="D77" ca="1">IF($B77="","",IFERROR(IF(INDEX('Data Tab - BV Infill'!T$37:T$1000,MATCH($B77,INT('Data Tab - BV Infill'!$C$37:$C$1000),0))="",NA(),INDEX('Data Tab - BV Infill'!T$37:T$1000,MATCH($B77,INT('Data Tab - BV Infill'!$C$37:$C$1000),0))),MAX(IF('SCADA Data'!$B$37:$B$402=$B77,'SCADA Data'!E$37:E$402,""),IF('SCADA Data - Historic'!$B$37:$B$402=$B77,'SCADA Data - Historic'!E$37:E$402,""))))</f>
        <v>257.41552734375</v>
      </c>
      <c r="E77" s="267" cm="1">
        <f t="array" aca="1" ref="E77" ca="1">IF($B77="","",IFERROR(IF(INDEX('Data Tab - BV Infill'!U$37:U$1000,MATCH($B77,INT('Data Tab - BV Infill'!$C$37:$C$1000),0))="",NA(),INDEX('Data Tab - BV Infill'!U$37:U$1000,MATCH($B77,INT('Data Tab - BV Infill'!$C$37:$C$1000),0))),MAX(IF('SCADA Data'!$B$37:$B$402=$B77,'SCADA Data'!F$37:F$402,""),IF('SCADA Data - Historic'!$B$37:$B$402=$B77,'SCADA Data - Historic'!F$37:F$402,""))))</f>
        <v>0</v>
      </c>
      <c r="F77" s="101" t="str">
        <f t="array" aca="1" ref="F77" ca="1">IFERROR(INDEX('Data Tab - BV Infill'!$S$37:$S$402,MATCH($B77,INT('Data Tab - BV Infill'!$C$37:$C$402)*('Data Tab - BV Infill'!$S$37:$S$402&lt;&gt;""),0)),"")</f>
        <v/>
      </c>
      <c r="G77" s="266" cm="1">
        <f t="array" aca="1" ref="G77" ca="1">IF($B77="","",IFERROR(IF(INDEX('Data Tab - MK Infill'!R$37:R$402,MATCH($B77,INT('Data Tab - MK Infill'!$C$37:$C$402),0))="",NA(),INDEX('Data Tab - MK Infill'!R$37:R$402,MATCH($B77,INT('Data Tab - MK Infill'!$C$37:$C$402),0))),MAX(IF('SCADA Data'!$B$37:$B$402=$B77,'SCADA Data'!G$37:G$402,""),IF('SCADA Data - Historic'!$B$37:$B$402=$B77,'SCADA Data - Historic'!G$37:G$402,""))))</f>
        <v>1917</v>
      </c>
      <c r="H77" s="101" t="str">
        <f t="array" aca="1" ref="H77" ca="1">IFERROR(INDEX('Data Tab - MK Infill'!$S$37:$S$402,MATCH($B77,INT('Data Tab - MK Infill'!$C$37:$C$402)*('Data Tab - MK Infill'!$S$37:$S$402&lt;&gt;""),0)),"")</f>
        <v/>
      </c>
      <c r="I77" s="266" cm="1">
        <f t="array" aca="1" ref="I77" ca="1">IF($B77="","",IFERROR(IF(INDEX('Data Tab - NH Infill'!R$37:R$1000,MATCH($B77,INT('Data Tab - NH Infill'!$C$37:$C$1000),0))="",NA(),INDEX('Data Tab - NH Infill'!R$37:R$1000,MATCH($B77,INT('Data Tab - NH Infill'!$C$37:$C$1000),0))),MAX(IF('SCADA Data'!$B$37:$B$402=$B77,'SCADA Data'!I$37:I$402,""),IF('SCADA Data - Historic'!$B$37:$B$402=$B77,'SCADA Data - Historic'!I$37:I$402,""))))</f>
        <v>1329</v>
      </c>
      <c r="J77" s="101" t="str">
        <f t="array" aca="1" ref="J77" ca="1">IFERROR(INDEX('Data Tab - NH Infill'!$S$37:$S$1000,MATCH($B77,INT('Data Tab - NH Infill'!$C$37:$C$1000)*('Data Tab - NH Infill'!$S$37:$S$1000&lt;&gt;""),0)),"")</f>
        <v/>
      </c>
      <c r="K77" s="266">
        <f t="array" aca="1" ref="K77" ca="1">IF($B77="","",IFERROR(IF(INDEX('Data Tab - SH Infill'!R$37:R$402,MATCH($B77,INT('Data Tab - SH Infill'!$C$37:$C$402),0))="",NA(),INDEX('Data Tab - SH Infill'!R$37:R$402,MATCH($B77,INT('Data Tab - SH Infill'!$C$37:$C$402),0))),MAX(IF('SCADA Data'!$B$37:$B$8980=$B77,'SCADA Data'!H$37:H$8980,""),IF('SCADA Data - Historic'!$B$37:$B$8980=$B77,'SCADA Data - Historic'!H$37:H$8980,""))))</f>
        <v>170.05999755859375</v>
      </c>
      <c r="L77" s="249" t="str">
        <f t="array" aca="1" ref="L77" ca="1">IFERROR(INDEX('Data Tab - SH Infill'!$S$37:$S$402,MATCH($B77,INT('Data Tab - SH Infill'!$C$37:$C$402)*('Data Tab - SH Infill'!$S$37:$S$402&lt;&gt;""),0)),"")</f>
        <v/>
      </c>
    </row>
    <row r="78" spans="2:12" s="264" customFormat="1" x14ac:dyDescent="0.2">
      <c r="B78" s="265">
        <f t="shared" ca="1" si="1"/>
        <v>44994</v>
      </c>
      <c r="C78" s="268" cm="1">
        <f t="array" aca="1" ref="C78" ca="1">IF($B78="","",IFERROR(IF(INDEX('Data Tab - BV Infill'!R$37:R$1000,MATCH($B78,INT('Data Tab - BV Infill'!$C$37:$C$1000),0))="",NA(),INDEX('Data Tab - BV Infill'!R$37:R$1000,MATCH($B78,INT('Data Tab - BV Infill'!$C$37:$C$1000),0))),MAX(IF('SCADA Data'!$B$37:$B$402=$B78,'SCADA Data'!D$37:D$402,""),IF('SCADA Data - Historic'!$B$37:$B$402=$B78,'SCADA Data - Historic'!D$37:D$402,""))))</f>
        <v>177.5537109375</v>
      </c>
      <c r="D78" s="269" cm="1">
        <f t="array" aca="1" ref="D78" ca="1">IF($B78="","",IFERROR(IF(INDEX('Data Tab - BV Infill'!T$37:T$1000,MATCH($B78,INT('Data Tab - BV Infill'!$C$37:$C$1000),0))="",NA(),INDEX('Data Tab - BV Infill'!T$37:T$1000,MATCH($B78,INT('Data Tab - BV Infill'!$C$37:$C$1000),0))),MAX(IF('SCADA Data'!$B$37:$B$402=$B78,'SCADA Data'!E$37:E$402,""),IF('SCADA Data - Historic'!$B$37:$B$402=$B78,'SCADA Data - Historic'!E$37:E$402,""))))</f>
        <v>24.32958984375</v>
      </c>
      <c r="E78" s="269" cm="1">
        <f t="array" aca="1" ref="E78" ca="1">IF($B78="","",IFERROR(IF(INDEX('Data Tab - BV Infill'!U$37:U$1000,MATCH($B78,INT('Data Tab - BV Infill'!$C$37:$C$1000),0))="",NA(),INDEX('Data Tab - BV Infill'!U$37:U$1000,MATCH($B78,INT('Data Tab - BV Infill'!$C$37:$C$1000),0))),MAX(IF('SCADA Data'!$B$37:$B$402=$B78,'SCADA Data'!F$37:F$402,""),IF('SCADA Data - Historic'!$B$37:$B$402=$B78,'SCADA Data - Historic'!F$37:F$402,""))))</f>
        <v>0</v>
      </c>
      <c r="F78" s="114" t="str">
        <f t="array" aca="1" ref="F78" ca="1">IFERROR(INDEX('Data Tab - BV Infill'!$S$37:$S$402,MATCH($B78,INT('Data Tab - BV Infill'!$C$37:$C$402)*('Data Tab - BV Infill'!$S$37:$S$402&lt;&gt;""),0)),"")</f>
        <v/>
      </c>
      <c r="G78" s="270" cm="1">
        <f t="array" aca="1" ref="G78" ca="1">IF($B78="","",IFERROR(IF(INDEX('Data Tab - MK Infill'!R$37:R$402,MATCH($B78,INT('Data Tab - MK Infill'!$C$37:$C$402),0))="",NA(),INDEX('Data Tab - MK Infill'!R$37:R$402,MATCH($B78,INT('Data Tab - MK Infill'!$C$37:$C$402),0))),MAX(IF('SCADA Data'!$B$37:$B$402=$B78,'SCADA Data'!G$37:G$402,""),IF('SCADA Data - Historic'!$B$37:$B$402=$B78,'SCADA Data - Historic'!G$37:G$402,""))))</f>
        <v>142</v>
      </c>
      <c r="H78" s="114" t="str">
        <f t="array" aca="1" ref="H78" ca="1">IFERROR(INDEX('Data Tab - MK Infill'!$S$37:$S$402,MATCH($B78,INT('Data Tab - MK Infill'!$C$37:$C$402)*('Data Tab - MK Infill'!$S$37:$S$402&lt;&gt;""),0)),"")</f>
        <v/>
      </c>
      <c r="I78" s="273" cm="1">
        <f t="array" aca="1" ref="I78" ca="1">IF($B78="","",IFERROR(IF(INDEX('Data Tab - NH Infill'!R$37:R$1000,MATCH($B78,INT('Data Tab - NH Infill'!$C$37:$C$1000),0))="",NA(),INDEX('Data Tab - NH Infill'!R$37:R$1000,MATCH($B78,INT('Data Tab - NH Infill'!$C$37:$C$1000),0))),MAX(IF('SCADA Data'!$B$37:$B$402=$B78,'SCADA Data'!I$37:I$402,""),IF('SCADA Data - Historic'!$B$37:$B$402=$B78,'SCADA Data - Historic'!I$37:I$402,""))))</f>
        <v>1357</v>
      </c>
      <c r="J78" s="114" t="str">
        <f t="array" aca="1" ref="J78" ca="1">IFERROR(INDEX('Data Tab - NH Infill'!$S$37:$S$1000,MATCH($B78,INT('Data Tab - NH Infill'!$C$37:$C$1000)*('Data Tab - NH Infill'!$S$37:$S$1000&lt;&gt;""),0)),"")</f>
        <v/>
      </c>
      <c r="K78" s="272">
        <f t="array" aca="1" ref="K78" ca="1">IF($B78="","",IFERROR(IF(INDEX('Data Tab - SH Infill'!R$37:R$402,MATCH($B78,INT('Data Tab - SH Infill'!$C$37:$C$402),0))="",NA(),INDEX('Data Tab - SH Infill'!R$37:R$402,MATCH($B78,INT('Data Tab - SH Infill'!$C$37:$C$402),0))),MAX(IF('SCADA Data'!$B$37:$B$8980=$B78,'SCADA Data'!H$37:H$8980,""),IF('SCADA Data - Historic'!$B$37:$B$8980=$B78,'SCADA Data - Historic'!H$37:H$8980,""))))</f>
        <v>179.42999267578125</v>
      </c>
      <c r="L78" s="250" t="str">
        <f t="array" aca="1" ref="L78" ca="1">IFERROR(INDEX('Data Tab - SH Infill'!$S$37:$S$402,MATCH($B78,INT('Data Tab - SH Infill'!$C$37:$C$402)*('Data Tab - SH Infill'!$S$37:$S$402&lt;&gt;""),0)),"")</f>
        <v/>
      </c>
    </row>
    <row r="79" spans="2:12" s="264" customFormat="1" x14ac:dyDescent="0.2">
      <c r="B79" s="265">
        <f t="shared" ca="1" si="1"/>
        <v>44995</v>
      </c>
      <c r="C79" s="266" cm="1">
        <f t="array" aca="1" ref="C79" ca="1">IF($B79="","",IFERROR(IF(INDEX('Data Tab - BV Infill'!R$37:R$1000,MATCH($B79,INT('Data Tab - BV Infill'!$C$37:$C$1000),0))="",NA(),INDEX('Data Tab - BV Infill'!R$37:R$1000,MATCH($B79,INT('Data Tab - BV Infill'!$C$37:$C$1000),0))),MAX(IF('SCADA Data'!$B$37:$B$402=$B79,'SCADA Data'!D$37:D$402,""),IF('SCADA Data - Historic'!$B$37:$B$402=$B79,'SCADA Data - Historic'!D$37:D$402,""))))</f>
        <v>169.3359375</v>
      </c>
      <c r="D79" s="267" cm="1">
        <f t="array" aca="1" ref="D79" ca="1">IF($B79="","",IFERROR(IF(INDEX('Data Tab - BV Infill'!T$37:T$1000,MATCH($B79,INT('Data Tab - BV Infill'!$C$37:$C$1000),0))="",NA(),INDEX('Data Tab - BV Infill'!T$37:T$1000,MATCH($B79,INT('Data Tab - BV Infill'!$C$37:$C$1000),0))),MAX(IF('SCADA Data'!$B$37:$B$402=$B79,'SCADA Data'!E$37:E$402,""),IF('SCADA Data - Historic'!$B$37:$B$402=$B79,'SCADA Data - Historic'!E$37:E$402,""))))</f>
        <v>253.38134765625</v>
      </c>
      <c r="E79" s="267" cm="1">
        <f t="array" aca="1" ref="E79" ca="1">IF($B79="","",IFERROR(IF(INDEX('Data Tab - BV Infill'!U$37:U$1000,MATCH($B79,INT('Data Tab - BV Infill'!$C$37:$C$1000),0))="",NA(),INDEX('Data Tab - BV Infill'!U$37:U$1000,MATCH($B79,INT('Data Tab - BV Infill'!$C$37:$C$1000),0))),MAX(IF('SCADA Data'!$B$37:$B$402=$B79,'SCADA Data'!F$37:F$402,""),IF('SCADA Data - Historic'!$B$37:$B$402=$B79,'SCADA Data - Historic'!F$37:F$402,""))))</f>
        <v>0</v>
      </c>
      <c r="F79" s="101" t="str">
        <f t="array" aca="1" ref="F79" ca="1">IFERROR(INDEX('Data Tab - BV Infill'!$S$37:$S$402,MATCH($B79,INT('Data Tab - BV Infill'!$C$37:$C$402)*('Data Tab - BV Infill'!$S$37:$S$402&lt;&gt;""),0)),"")</f>
        <v/>
      </c>
      <c r="G79" s="266" cm="1">
        <f t="array" aca="1" ref="G79" ca="1">IF($B79="","",IFERROR(IF(INDEX('Data Tab - MK Infill'!R$37:R$402,MATCH($B79,INT('Data Tab - MK Infill'!$C$37:$C$402),0))="",NA(),INDEX('Data Tab - MK Infill'!R$37:R$402,MATCH($B79,INT('Data Tab - MK Infill'!$C$37:$C$402),0))),MAX(IF('SCADA Data'!$B$37:$B$402=$B79,'SCADA Data'!G$37:G$402,""),IF('SCADA Data - Historic'!$B$37:$B$402=$B79,'SCADA Data - Historic'!G$37:G$402,""))))</f>
        <v>1720</v>
      </c>
      <c r="H79" s="101" t="str">
        <f t="array" aca="1" ref="H79" ca="1">IFERROR(INDEX('Data Tab - MK Infill'!$S$37:$S$402,MATCH($B79,INT('Data Tab - MK Infill'!$C$37:$C$402)*('Data Tab - MK Infill'!$S$37:$S$402&lt;&gt;""),0)),"")</f>
        <v/>
      </c>
      <c r="I79" s="266" cm="1">
        <f t="array" aca="1" ref="I79" ca="1">IF($B79="","",IFERROR(IF(INDEX('Data Tab - NH Infill'!R$37:R$1000,MATCH($B79,INT('Data Tab - NH Infill'!$C$37:$C$1000),0))="",NA(),INDEX('Data Tab - NH Infill'!R$37:R$1000,MATCH($B79,INT('Data Tab - NH Infill'!$C$37:$C$1000),0))),MAX(IF('SCADA Data'!$B$37:$B$402=$B79,'SCADA Data'!I$37:I$402,""),IF('SCADA Data - Historic'!$B$37:$B$402=$B79,'SCADA Data - Historic'!I$37:I$402,""))))</f>
        <v>1323</v>
      </c>
      <c r="J79" s="101" t="str">
        <f t="array" aca="1" ref="J79" ca="1">IFERROR(INDEX('Data Tab - NH Infill'!$S$37:$S$1000,MATCH($B79,INT('Data Tab - NH Infill'!$C$37:$C$1000)*('Data Tab - NH Infill'!$S$37:$S$1000&lt;&gt;""),0)),"")</f>
        <v/>
      </c>
      <c r="K79" s="266">
        <f t="array" aca="1" ref="K79" ca="1">IF($B79="","",IFERROR(IF(INDEX('Data Tab - SH Infill'!R$37:R$402,MATCH($B79,INT('Data Tab - SH Infill'!$C$37:$C$402),0))="",NA(),INDEX('Data Tab - SH Infill'!R$37:R$402,MATCH($B79,INT('Data Tab - SH Infill'!$C$37:$C$402),0))),MAX(IF('SCADA Data'!$B$37:$B$8980=$B79,'SCADA Data'!H$37:H$8980,""),IF('SCADA Data - Historic'!$B$37:$B$8980=$B79,'SCADA Data - Historic'!H$37:H$8980,""))))</f>
        <v>190.3699951171875</v>
      </c>
      <c r="L79" s="249" t="str">
        <f t="array" aca="1" ref="L79" ca="1">IFERROR(INDEX('Data Tab - SH Infill'!$S$37:$S$402,MATCH($B79,INT('Data Tab - SH Infill'!$C$37:$C$402)*('Data Tab - SH Infill'!$S$37:$S$402&lt;&gt;""),0)),"")</f>
        <v/>
      </c>
    </row>
    <row r="80" spans="2:12" s="264" customFormat="1" x14ac:dyDescent="0.2">
      <c r="B80" s="265">
        <f t="shared" ca="1" si="1"/>
        <v>44996</v>
      </c>
      <c r="C80" s="268" cm="1">
        <f t="array" aca="1" ref="C80" ca="1">IF($B80="","",IFERROR(IF(INDEX('Data Tab - BV Infill'!R$37:R$1000,MATCH($B80,INT('Data Tab - BV Infill'!$C$37:$C$1000),0))="",NA(),INDEX('Data Tab - BV Infill'!R$37:R$1000,MATCH($B80,INT('Data Tab - BV Infill'!$C$37:$C$1000),0))),MAX(IF('SCADA Data'!$B$37:$B$402=$B80,'SCADA Data'!D$37:D$402,""),IF('SCADA Data - Historic'!$B$37:$B$402=$B80,'SCADA Data - Historic'!D$37:D$402,""))))</f>
        <v>174.017578125</v>
      </c>
      <c r="D80" s="269" cm="1">
        <f t="array" aca="1" ref="D80" ca="1">IF($B80="","",IFERROR(IF(INDEX('Data Tab - BV Infill'!T$37:T$1000,MATCH($B80,INT('Data Tab - BV Infill'!$C$37:$C$1000),0))="",NA(),INDEX('Data Tab - BV Infill'!T$37:T$1000,MATCH($B80,INT('Data Tab - BV Infill'!$C$37:$C$1000),0))),MAX(IF('SCADA Data'!$B$37:$B$402=$B80,'SCADA Data'!E$37:E$402,""),IF('SCADA Data - Historic'!$B$37:$B$402=$B80,'SCADA Data - Historic'!E$37:E$402,""))))</f>
        <v>155.6396484375</v>
      </c>
      <c r="E80" s="269" cm="1">
        <f t="array" aca="1" ref="E80" ca="1">IF($B80="","",IFERROR(IF(INDEX('Data Tab - BV Infill'!U$37:U$1000,MATCH($B80,INT('Data Tab - BV Infill'!$C$37:$C$1000),0))="",NA(),INDEX('Data Tab - BV Infill'!U$37:U$1000,MATCH($B80,INT('Data Tab - BV Infill'!$C$37:$C$1000),0))),MAX(IF('SCADA Data'!$B$37:$B$402=$B80,'SCADA Data'!F$37:F$402,""),IF('SCADA Data - Historic'!$B$37:$B$402=$B80,'SCADA Data - Historic'!F$37:F$402,""))))</f>
        <v>0</v>
      </c>
      <c r="F80" s="114" t="str">
        <f t="array" aca="1" ref="F80" ca="1">IFERROR(INDEX('Data Tab - BV Infill'!$S$37:$S$402,MATCH($B80,INT('Data Tab - BV Infill'!$C$37:$C$402)*('Data Tab - BV Infill'!$S$37:$S$402&lt;&gt;""),0)),"")</f>
        <v/>
      </c>
      <c r="G80" s="270" cm="1">
        <f t="array" aca="1" ref="G80" ca="1">IF($B80="","",IFERROR(IF(INDEX('Data Tab - MK Infill'!R$37:R$402,MATCH($B80,INT('Data Tab - MK Infill'!$C$37:$C$402),0))="",NA(),INDEX('Data Tab - MK Infill'!R$37:R$402,MATCH($B80,INT('Data Tab - MK Infill'!$C$37:$C$402),0))),MAX(IF('SCADA Data'!$B$37:$B$402=$B80,'SCADA Data'!G$37:G$402,""),IF('SCADA Data - Historic'!$B$37:$B$402=$B80,'SCADA Data - Historic'!G$37:G$402,""))))</f>
        <v>0</v>
      </c>
      <c r="H80" s="114" t="str">
        <f t="array" aca="1" ref="H80" ca="1">IFERROR(INDEX('Data Tab - MK Infill'!$S$37:$S$402,MATCH($B80,INT('Data Tab - MK Infill'!$C$37:$C$402)*('Data Tab - MK Infill'!$S$37:$S$402&lt;&gt;""),0)),"")</f>
        <v/>
      </c>
      <c r="I80" s="273" cm="1">
        <f t="array" aca="1" ref="I80" ca="1">IF($B80="","",IFERROR(IF(INDEX('Data Tab - NH Infill'!R$37:R$1000,MATCH($B80,INT('Data Tab - NH Infill'!$C$37:$C$1000),0))="",NA(),INDEX('Data Tab - NH Infill'!R$37:R$1000,MATCH($B80,INT('Data Tab - NH Infill'!$C$37:$C$1000),0))),MAX(IF('SCADA Data'!$B$37:$B$402=$B80,'SCADA Data'!I$37:I$402,""),IF('SCADA Data - Historic'!$B$37:$B$402=$B80,'SCADA Data - Historic'!I$37:I$402,""))))</f>
        <v>1386.5</v>
      </c>
      <c r="J80" s="114" t="str">
        <f t="array" aca="1" ref="J80" ca="1">IFERROR(INDEX('Data Tab - NH Infill'!$S$37:$S$1000,MATCH($B80,INT('Data Tab - NH Infill'!$C$37:$C$1000)*('Data Tab - NH Infill'!$S$37:$S$1000&lt;&gt;""),0)),"")</f>
        <v/>
      </c>
      <c r="K80" s="272">
        <f t="array" aca="1" ref="K80" ca="1">IF($B80="","",IFERROR(IF(INDEX('Data Tab - SH Infill'!R$37:R$402,MATCH($B80,INT('Data Tab - SH Infill'!$C$37:$C$402),0))="",NA(),INDEX('Data Tab - SH Infill'!R$37:R$402,MATCH($B80,INT('Data Tab - SH Infill'!$C$37:$C$402),0))),MAX(IF('SCADA Data'!$B$37:$B$8980=$B80,'SCADA Data'!H$37:H$8980,""),IF('SCADA Data - Historic'!$B$37:$B$8980=$B80,'SCADA Data - Historic'!H$37:H$8980,""))))</f>
        <v>197.86000061035156</v>
      </c>
      <c r="L80" s="250" t="str">
        <f t="array" aca="1" ref="L80" ca="1">IFERROR(INDEX('Data Tab - SH Infill'!$S$37:$S$402,MATCH($B80,INT('Data Tab - SH Infill'!$C$37:$C$402)*('Data Tab - SH Infill'!$S$37:$S$402&lt;&gt;""),0)),"")</f>
        <v/>
      </c>
    </row>
    <row r="81" spans="2:12" s="264" customFormat="1" x14ac:dyDescent="0.2">
      <c r="B81" s="265">
        <f t="shared" ca="1" si="1"/>
        <v>44997</v>
      </c>
      <c r="C81" s="266" cm="1">
        <f t="array" aca="1" ref="C81" ca="1">IF($B81="","",IFERROR(IF(INDEX('Data Tab - BV Infill'!R$37:R$1000,MATCH($B81,INT('Data Tab - BV Infill'!$C$37:$C$1000),0))="",NA(),INDEX('Data Tab - BV Infill'!R$37:R$1000,MATCH($B81,INT('Data Tab - BV Infill'!$C$37:$C$1000),0))),MAX(IF('SCADA Data'!$B$37:$B$402=$B81,'SCADA Data'!D$37:D$402,""),IF('SCADA Data - Historic'!$B$37:$B$402=$B81,'SCADA Data - Historic'!D$37:D$402,""))))</f>
        <v>194.23828125</v>
      </c>
      <c r="D81" s="267" cm="1">
        <f t="array" aca="1" ref="D81" ca="1">IF($B81="","",IFERROR(IF(INDEX('Data Tab - BV Infill'!T$37:T$1000,MATCH($B81,INT('Data Tab - BV Infill'!$C$37:$C$1000),0))="",NA(),INDEX('Data Tab - BV Infill'!T$37:T$1000,MATCH($B81,INT('Data Tab - BV Infill'!$C$37:$C$1000),0))),MAX(IF('SCADA Data'!$B$37:$B$402=$B81,'SCADA Data'!E$37:E$402,""),IF('SCADA Data - Historic'!$B$37:$B$402=$B81,'SCADA Data - Historic'!E$37:E$402,""))))</f>
        <v>188.43603515625</v>
      </c>
      <c r="E81" s="267" cm="1">
        <f t="array" aca="1" ref="E81" ca="1">IF($B81="","",IFERROR(IF(INDEX('Data Tab - BV Infill'!U$37:U$1000,MATCH($B81,INT('Data Tab - BV Infill'!$C$37:$C$1000),0))="",NA(),INDEX('Data Tab - BV Infill'!U$37:U$1000,MATCH($B81,INT('Data Tab - BV Infill'!$C$37:$C$1000),0))),MAX(IF('SCADA Data'!$B$37:$B$402=$B81,'SCADA Data'!F$37:F$402,""),IF('SCADA Data - Historic'!$B$37:$B$402=$B81,'SCADA Data - Historic'!F$37:F$402,""))))</f>
        <v>0</v>
      </c>
      <c r="F81" s="101" t="str">
        <f t="array" aca="1" ref="F81" ca="1">IFERROR(INDEX('Data Tab - BV Infill'!$S$37:$S$402,MATCH($B81,INT('Data Tab - BV Infill'!$C$37:$C$402)*('Data Tab - BV Infill'!$S$37:$S$402&lt;&gt;""),0)),"")</f>
        <v/>
      </c>
      <c r="G81" s="266" cm="1">
        <f t="array" aca="1" ref="G81" ca="1">IF($B81="","",IFERROR(IF(INDEX('Data Tab - MK Infill'!R$37:R$402,MATCH($B81,INT('Data Tab - MK Infill'!$C$37:$C$402),0))="",NA(),INDEX('Data Tab - MK Infill'!R$37:R$402,MATCH($B81,INT('Data Tab - MK Infill'!$C$37:$C$402),0))),MAX(IF('SCADA Data'!$B$37:$B$402=$B81,'SCADA Data'!G$37:G$402,""),IF('SCADA Data - Historic'!$B$37:$B$402=$B81,'SCADA Data - Historic'!G$37:G$402,""))))</f>
        <v>1904</v>
      </c>
      <c r="H81" s="101" t="str">
        <f t="array" aca="1" ref="H81" ca="1">IFERROR(INDEX('Data Tab - MK Infill'!$S$37:$S$402,MATCH($B81,INT('Data Tab - MK Infill'!$C$37:$C$402)*('Data Tab - MK Infill'!$S$37:$S$402&lt;&gt;""),0)),"")</f>
        <v/>
      </c>
      <c r="I81" s="266" cm="1">
        <f t="array" aca="1" ref="I81" ca="1">IF($B81="","",IFERROR(IF(INDEX('Data Tab - NH Infill'!R$37:R$1000,MATCH($B81,INT('Data Tab - NH Infill'!$C$37:$C$1000),0))="",NA(),INDEX('Data Tab - NH Infill'!R$37:R$1000,MATCH($B81,INT('Data Tab - NH Infill'!$C$37:$C$1000),0))),MAX(IF('SCADA Data'!$B$37:$B$402=$B81,'SCADA Data'!I$37:I$402,""),IF('SCADA Data - Historic'!$B$37:$B$402=$B81,'SCADA Data - Historic'!I$37:I$402,""))))</f>
        <v>1352</v>
      </c>
      <c r="J81" s="101" t="str">
        <f t="array" aca="1" ref="J81" ca="1">IFERROR(INDEX('Data Tab - NH Infill'!$S$37:$S$1000,MATCH($B81,INT('Data Tab - NH Infill'!$C$37:$C$1000)*('Data Tab - NH Infill'!$S$37:$S$1000&lt;&gt;""),0)),"")</f>
        <v/>
      </c>
      <c r="K81" s="266">
        <f t="array" aca="1" ref="K81" ca="1">IF($B81="","",IFERROR(IF(INDEX('Data Tab - SH Infill'!R$37:R$402,MATCH($B81,INT('Data Tab - SH Infill'!$C$37:$C$402),0))="",NA(),INDEX('Data Tab - SH Infill'!R$37:R$402,MATCH($B81,INT('Data Tab - SH Infill'!$C$37:$C$402),0))),MAX(IF('SCADA Data'!$B$37:$B$8980=$B81,'SCADA Data'!H$37:H$8980,""),IF('SCADA Data - Historic'!$B$37:$B$8980=$B81,'SCADA Data - Historic'!H$37:H$8980,""))))</f>
        <v>201.58000183105469</v>
      </c>
      <c r="L81" s="249" t="str">
        <f t="array" aca="1" ref="L81" ca="1">IFERROR(INDEX('Data Tab - SH Infill'!$S$37:$S$402,MATCH($B81,INT('Data Tab - SH Infill'!$C$37:$C$402)*('Data Tab - SH Infill'!$S$37:$S$402&lt;&gt;""),0)),"")</f>
        <v/>
      </c>
    </row>
    <row r="82" spans="2:12" s="264" customFormat="1" x14ac:dyDescent="0.2">
      <c r="B82" s="265">
        <f t="shared" ca="1" si="1"/>
        <v>44998</v>
      </c>
      <c r="C82" s="268" cm="1">
        <f t="array" aca="1" ref="C82" ca="1">IF($B82="","",IFERROR(IF(INDEX('Data Tab - BV Infill'!R$37:R$1000,MATCH($B82,INT('Data Tab - BV Infill'!$C$37:$C$1000),0))="",NA(),INDEX('Data Tab - BV Infill'!R$37:R$1000,MATCH($B82,INT('Data Tab - BV Infill'!$C$37:$C$1000),0))),MAX(IF('SCADA Data'!$B$37:$B$402=$B82,'SCADA Data'!D$37:D$402,""),IF('SCADA Data - Historic'!$B$37:$B$402=$B82,'SCADA Data - Historic'!D$37:D$402,""))))</f>
        <v>232.6875</v>
      </c>
      <c r="D82" s="269" cm="1">
        <f t="array" aca="1" ref="D82" ca="1">IF($B82="","",IFERROR(IF(INDEX('Data Tab - BV Infill'!T$37:T$1000,MATCH($B82,INT('Data Tab - BV Infill'!$C$37:$C$1000),0))="",NA(),INDEX('Data Tab - BV Infill'!T$37:T$1000,MATCH($B82,INT('Data Tab - BV Infill'!$C$37:$C$1000),0))),MAX(IF('SCADA Data'!$B$37:$B$402=$B82,'SCADA Data'!E$37:E$402,""),IF('SCADA Data - Historic'!$B$37:$B$402=$B82,'SCADA Data - Historic'!E$37:E$402,""))))</f>
        <v>238.763671875</v>
      </c>
      <c r="E82" s="269" cm="1">
        <f t="array" aca="1" ref="E82" ca="1">IF($B82="","",IFERROR(IF(INDEX('Data Tab - BV Infill'!U$37:U$1000,MATCH($B82,INT('Data Tab - BV Infill'!$C$37:$C$1000),0))="",NA(),INDEX('Data Tab - BV Infill'!U$37:U$1000,MATCH($B82,INT('Data Tab - BV Infill'!$C$37:$C$1000),0))),MAX(IF('SCADA Data'!$B$37:$B$402=$B82,'SCADA Data'!F$37:F$402,""),IF('SCADA Data - Historic'!$B$37:$B$402=$B82,'SCADA Data - Historic'!F$37:F$402,""))))</f>
        <v>0</v>
      </c>
      <c r="F82" s="114" t="str">
        <f t="array" aca="1" ref="F82" ca="1">IFERROR(INDEX('Data Tab - BV Infill'!$S$37:$S$402,MATCH($B82,INT('Data Tab - BV Infill'!$C$37:$C$402)*('Data Tab - BV Infill'!$S$37:$S$402&lt;&gt;""),0)),"")</f>
        <v/>
      </c>
      <c r="G82" s="270" cm="1">
        <f t="array" aca="1" ref="G82" ca="1">IF($B82="","",IFERROR(IF(INDEX('Data Tab - MK Infill'!R$37:R$402,MATCH($B82,INT('Data Tab - MK Infill'!$C$37:$C$402),0))="",NA(),INDEX('Data Tab - MK Infill'!R$37:R$402,MATCH($B82,INT('Data Tab - MK Infill'!$C$37:$C$402),0))),MAX(IF('SCADA Data'!$B$37:$B$402=$B82,'SCADA Data'!G$37:G$402,""),IF('SCADA Data - Historic'!$B$37:$B$402=$B82,'SCADA Data - Historic'!G$37:G$402,""))))</f>
        <v>159</v>
      </c>
      <c r="H82" s="114" t="str">
        <f t="array" aca="1" ref="H82" ca="1">IFERROR(INDEX('Data Tab - MK Infill'!$S$37:$S$402,MATCH($B82,INT('Data Tab - MK Infill'!$C$37:$C$402)*('Data Tab - MK Infill'!$S$37:$S$402&lt;&gt;""),0)),"")</f>
        <v/>
      </c>
      <c r="I82" s="273" cm="1">
        <f t="array" aca="1" ref="I82" ca="1">IF($B82="","",IFERROR(IF(INDEX('Data Tab - NH Infill'!R$37:R$1000,MATCH($B82,INT('Data Tab - NH Infill'!$C$37:$C$1000),0))="",NA(),INDEX('Data Tab - NH Infill'!R$37:R$1000,MATCH($B82,INT('Data Tab - NH Infill'!$C$37:$C$1000),0))),MAX(IF('SCADA Data'!$B$37:$B$402=$B82,'SCADA Data'!I$37:I$402,""),IF('SCADA Data - Historic'!$B$37:$B$402=$B82,'SCADA Data - Historic'!I$37:I$402,""))))</f>
        <v>2744</v>
      </c>
      <c r="J82" s="114" t="str">
        <f t="array" aca="1" ref="J82" ca="1">IFERROR(INDEX('Data Tab - NH Infill'!$S$37:$S$1000,MATCH($B82,INT('Data Tab - NH Infill'!$C$37:$C$1000)*('Data Tab - NH Infill'!$S$37:$S$1000&lt;&gt;""),0)),"")</f>
        <v/>
      </c>
      <c r="K82" s="272">
        <f t="array" aca="1" ref="K82" ca="1">IF($B82="","",IFERROR(IF(INDEX('Data Tab - SH Infill'!R$37:R$402,MATCH($B82,INT('Data Tab - SH Infill'!$C$37:$C$402),0))="",NA(),INDEX('Data Tab - SH Infill'!R$37:R$402,MATCH($B82,INT('Data Tab - SH Infill'!$C$37:$C$402),0))),MAX(IF('SCADA Data'!$B$37:$B$8980=$B82,'SCADA Data'!H$37:H$8980,""),IF('SCADA Data - Historic'!$B$37:$B$8980=$B82,'SCADA Data - Historic'!H$37:H$8980,""))))</f>
        <v>321.33999633789063</v>
      </c>
      <c r="L82" s="250" t="str">
        <f t="array" aca="1" ref="L82" ca="1">IFERROR(INDEX('Data Tab - SH Infill'!$S$37:$S$402,MATCH($B82,INT('Data Tab - SH Infill'!$C$37:$C$402)*('Data Tab - SH Infill'!$S$37:$S$402&lt;&gt;""),0)),"")</f>
        <v/>
      </c>
    </row>
    <row r="83" spans="2:12" s="264" customFormat="1" x14ac:dyDescent="0.2">
      <c r="B83" s="265">
        <f t="shared" ca="1" si="1"/>
        <v>44999</v>
      </c>
      <c r="C83" s="266" cm="1">
        <f t="array" aca="1" ref="C83" ca="1">IF($B83="","",IFERROR(IF(INDEX('Data Tab - BV Infill'!R$37:R$1000,MATCH($B83,INT('Data Tab - BV Infill'!$C$37:$C$1000),0))="",NA(),INDEX('Data Tab - BV Infill'!R$37:R$1000,MATCH($B83,INT('Data Tab - BV Infill'!$C$37:$C$1000),0))),MAX(IF('SCADA Data'!$B$37:$B$402=$B83,'SCADA Data'!D$37:D$402,""),IF('SCADA Data - Historic'!$B$37:$B$402=$B83,'SCADA Data - Historic'!D$37:D$402,""))))</f>
        <v>276.9326171875</v>
      </c>
      <c r="D83" s="267" cm="1">
        <f t="array" aca="1" ref="D83" ca="1">IF($B83="","",IFERROR(IF(INDEX('Data Tab - BV Infill'!T$37:T$1000,MATCH($B83,INT('Data Tab - BV Infill'!$C$37:$C$1000),0))="",NA(),INDEX('Data Tab - BV Infill'!T$37:T$1000,MATCH($B83,INT('Data Tab - BV Infill'!$C$37:$C$1000),0))),MAX(IF('SCADA Data'!$B$37:$B$402=$B83,'SCADA Data'!E$37:E$402,""),IF('SCADA Data - Historic'!$B$37:$B$402=$B83,'SCADA Data - Historic'!E$37:E$402,""))))</f>
        <v>274.4736328125</v>
      </c>
      <c r="E83" s="267" cm="1">
        <f t="array" aca="1" ref="E83" ca="1">IF($B83="","",IFERROR(IF(INDEX('Data Tab - BV Infill'!U$37:U$1000,MATCH($B83,INT('Data Tab - BV Infill'!$C$37:$C$1000),0))="",NA(),INDEX('Data Tab - BV Infill'!U$37:U$1000,MATCH($B83,INT('Data Tab - BV Infill'!$C$37:$C$1000),0))),MAX(IF('SCADA Data'!$B$37:$B$402=$B83,'SCADA Data'!F$37:F$402,""),IF('SCADA Data - Historic'!$B$37:$B$402=$B83,'SCADA Data - Historic'!F$37:F$402,""))))</f>
        <v>0</v>
      </c>
      <c r="F83" s="101" t="str">
        <f t="array" aca="1" ref="F83" ca="1">IFERROR(INDEX('Data Tab - BV Infill'!$S$37:$S$402,MATCH($B83,INT('Data Tab - BV Infill'!$C$37:$C$402)*('Data Tab - BV Infill'!$S$37:$S$402&lt;&gt;""),0)),"")</f>
        <v/>
      </c>
      <c r="G83" s="266" cm="1">
        <f t="array" aca="1" ref="G83" ca="1">IF($B83="","",IFERROR(IF(INDEX('Data Tab - MK Infill'!R$37:R$402,MATCH($B83,INT('Data Tab - MK Infill'!$C$37:$C$402),0))="",NA(),INDEX('Data Tab - MK Infill'!R$37:R$402,MATCH($B83,INT('Data Tab - MK Infill'!$C$37:$C$402),0))),MAX(IF('SCADA Data'!$B$37:$B$402=$B83,'SCADA Data'!G$37:G$402,""),IF('SCADA Data - Historic'!$B$37:$B$402=$B83,'SCADA Data - Historic'!G$37:G$402,""))))</f>
        <v>1622</v>
      </c>
      <c r="H83" s="101" t="str">
        <f t="array" aca="1" ref="H83" ca="1">IFERROR(INDEX('Data Tab - MK Infill'!$S$37:$S$402,MATCH($B83,INT('Data Tab - MK Infill'!$C$37:$C$402)*('Data Tab - MK Infill'!$S$37:$S$402&lt;&gt;""),0)),"")</f>
        <v/>
      </c>
      <c r="I83" s="266" cm="1">
        <f t="array" aca="1" ref="I83" ca="1">IF($B83="","",IFERROR(IF(INDEX('Data Tab - NH Infill'!R$37:R$1000,MATCH($B83,INT('Data Tab - NH Infill'!$C$37:$C$1000),0))="",NA(),INDEX('Data Tab - NH Infill'!R$37:R$1000,MATCH($B83,INT('Data Tab - NH Infill'!$C$37:$C$1000),0))),MAX(IF('SCADA Data'!$B$37:$B$402=$B83,'SCADA Data'!I$37:I$402,""),IF('SCADA Data - Historic'!$B$37:$B$402=$B83,'SCADA Data - Historic'!I$37:I$402,""))))</f>
        <v>2786</v>
      </c>
      <c r="J83" s="101" t="str">
        <f t="array" aca="1" ref="J83" ca="1">IFERROR(INDEX('Data Tab - NH Infill'!$S$37:$S$1000,MATCH($B83,INT('Data Tab - NH Infill'!$C$37:$C$1000)*('Data Tab - NH Infill'!$S$37:$S$1000&lt;&gt;""),0)),"")</f>
        <v/>
      </c>
      <c r="K83" s="266">
        <f t="array" aca="1" ref="K83" ca="1">IF($B83="","",IFERROR(IF(INDEX('Data Tab - SH Infill'!R$37:R$402,MATCH($B83,INT('Data Tab - SH Infill'!$C$37:$C$402),0))="",NA(),INDEX('Data Tab - SH Infill'!R$37:R$402,MATCH($B83,INT('Data Tab - SH Infill'!$C$37:$C$402),0))),MAX(IF('SCADA Data'!$B$37:$B$8980=$B83,'SCADA Data'!H$37:H$8980,""),IF('SCADA Data - Historic'!$B$37:$B$8980=$B83,'SCADA Data - Historic'!H$37:H$8980,""))))</f>
        <v>353.58999633789063</v>
      </c>
      <c r="L83" s="249" t="str">
        <f t="array" aca="1" ref="L83" ca="1">IFERROR(INDEX('Data Tab - SH Infill'!$S$37:$S$402,MATCH($B83,INT('Data Tab - SH Infill'!$C$37:$C$402)*('Data Tab - SH Infill'!$S$37:$S$402&lt;&gt;""),0)),"")</f>
        <v/>
      </c>
    </row>
    <row r="84" spans="2:12" s="264" customFormat="1" x14ac:dyDescent="0.2">
      <c r="B84" s="265">
        <f t="shared" ca="1" si="1"/>
        <v>45000</v>
      </c>
      <c r="C84" s="268" cm="1">
        <f t="array" aca="1" ref="C84" ca="1">IF($B84="","",IFERROR(IF(INDEX('Data Tab - BV Infill'!R$37:R$1000,MATCH($B84,INT('Data Tab - BV Infill'!$C$37:$C$1000),0))="",NA(),INDEX('Data Tab - BV Infill'!R$37:R$1000,MATCH($B84,INT('Data Tab - BV Infill'!$C$37:$C$1000),0))),MAX(IF('SCADA Data'!$B$37:$B$402=$B84,'SCADA Data'!D$37:D$402,""),IF('SCADA Data - Historic'!$B$37:$B$402=$B84,'SCADA Data - Historic'!D$37:D$402,""))))</f>
        <v>265.83984375</v>
      </c>
      <c r="D84" s="269" cm="1">
        <f t="array" aca="1" ref="D84" ca="1">IF($B84="","",IFERROR(IF(INDEX('Data Tab - BV Infill'!T$37:T$1000,MATCH($B84,INT('Data Tab - BV Infill'!$C$37:$C$1000),0))="",NA(),INDEX('Data Tab - BV Infill'!T$37:T$1000,MATCH($B84,INT('Data Tab - BV Infill'!$C$37:$C$1000),0))),MAX(IF('SCADA Data'!$B$37:$B$402=$B84,'SCADA Data'!E$37:E$402,""),IF('SCADA Data - Historic'!$B$37:$B$402=$B84,'SCADA Data - Historic'!E$37:E$402,""))))</f>
        <v>205.22021484375</v>
      </c>
      <c r="E84" s="269" cm="1">
        <f t="array" aca="1" ref="E84" ca="1">IF($B84="","",IFERROR(IF(INDEX('Data Tab - BV Infill'!U$37:U$1000,MATCH($B84,INT('Data Tab - BV Infill'!$C$37:$C$1000),0))="",NA(),INDEX('Data Tab - BV Infill'!U$37:U$1000,MATCH($B84,INT('Data Tab - BV Infill'!$C$37:$C$1000),0))),MAX(IF('SCADA Data'!$B$37:$B$402=$B84,'SCADA Data'!F$37:F$402,""),IF('SCADA Data - Historic'!$B$37:$B$402=$B84,'SCADA Data - Historic'!F$37:F$402,""))))</f>
        <v>0</v>
      </c>
      <c r="F84" s="114" t="str">
        <f t="array" aca="1" ref="F84" ca="1">IFERROR(INDEX('Data Tab - BV Infill'!$S$37:$S$402,MATCH($B84,INT('Data Tab - BV Infill'!$C$37:$C$402)*('Data Tab - BV Infill'!$S$37:$S$402&lt;&gt;""),0)),"")</f>
        <v/>
      </c>
      <c r="G84" s="270" cm="1">
        <f t="array" aca="1" ref="G84" ca="1">IF($B84="","",IFERROR(IF(INDEX('Data Tab - MK Infill'!R$37:R$402,MATCH($B84,INT('Data Tab - MK Infill'!$C$37:$C$402),0))="",NA(),INDEX('Data Tab - MK Infill'!R$37:R$402,MATCH($B84,INT('Data Tab - MK Infill'!$C$37:$C$402),0))),MAX(IF('SCADA Data'!$B$37:$B$402=$B84,'SCADA Data'!G$37:G$402,""),IF('SCADA Data - Historic'!$B$37:$B$402=$B84,'SCADA Data - Historic'!G$37:G$402,""))))</f>
        <v>1547</v>
      </c>
      <c r="H84" s="114" t="str">
        <f t="array" aca="1" ref="H84" ca="1">IFERROR(INDEX('Data Tab - MK Infill'!$S$37:$S$402,MATCH($B84,INT('Data Tab - MK Infill'!$C$37:$C$402)*('Data Tab - MK Infill'!$S$37:$S$402&lt;&gt;""),0)),"")</f>
        <v/>
      </c>
      <c r="I84" s="273" cm="1">
        <f t="array" aca="1" ref="I84" ca="1">IF($B84="","",IFERROR(IF(INDEX('Data Tab - NH Infill'!R$37:R$1000,MATCH($B84,INT('Data Tab - NH Infill'!$C$37:$C$1000),0))="",NA(),INDEX('Data Tab - NH Infill'!R$37:R$1000,MATCH($B84,INT('Data Tab - NH Infill'!$C$37:$C$1000),0))),MAX(IF('SCADA Data'!$B$37:$B$402=$B84,'SCADA Data'!I$37:I$402,""),IF('SCADA Data - Historic'!$B$37:$B$402=$B84,'SCADA Data - Historic'!I$37:I$402,""))))</f>
        <v>1893</v>
      </c>
      <c r="J84" s="114" t="str">
        <f t="array" aca="1" ref="J84" ca="1">IFERROR(INDEX('Data Tab - NH Infill'!$S$37:$S$1000,MATCH($B84,INT('Data Tab - NH Infill'!$C$37:$C$1000)*('Data Tab - NH Infill'!$S$37:$S$1000&lt;&gt;""),0)),"")</f>
        <v/>
      </c>
      <c r="K84" s="272">
        <f t="array" aca="1" ref="K84" ca="1">IF($B84="","",IFERROR(IF(INDEX('Data Tab - SH Infill'!R$37:R$402,MATCH($B84,INT('Data Tab - SH Infill'!$C$37:$C$402),0))="",NA(),INDEX('Data Tab - SH Infill'!R$37:R$402,MATCH($B84,INT('Data Tab - SH Infill'!$C$37:$C$402),0))),MAX(IF('SCADA Data'!$B$37:$B$8980=$B84,'SCADA Data'!H$37:H$8980,""),IF('SCADA Data - Historic'!$B$37:$B$8980=$B84,'SCADA Data - Historic'!H$37:H$8980,""))))</f>
        <v>243.41000366210938</v>
      </c>
      <c r="L84" s="250" t="str">
        <f t="array" aca="1" ref="L84" ca="1">IFERROR(INDEX('Data Tab - SH Infill'!$S$37:$S$402,MATCH($B84,INT('Data Tab - SH Infill'!$C$37:$C$402)*('Data Tab - SH Infill'!$S$37:$S$402&lt;&gt;""),0)),"")</f>
        <v/>
      </c>
    </row>
    <row r="85" spans="2:12" s="264" customFormat="1" x14ac:dyDescent="0.2">
      <c r="B85" s="265">
        <f t="shared" ca="1" si="1"/>
        <v>45001</v>
      </c>
      <c r="C85" s="266" cm="1">
        <f t="array" aca="1" ref="C85" ca="1">IF($B85="","",IFERROR(IF(INDEX('Data Tab - BV Infill'!R$37:R$1000,MATCH($B85,INT('Data Tab - BV Infill'!$C$37:$C$1000),0))="",NA(),INDEX('Data Tab - BV Infill'!R$37:R$1000,MATCH($B85,INT('Data Tab - BV Infill'!$C$37:$C$1000),0))),MAX(IF('SCADA Data'!$B$37:$B$402=$B85,'SCADA Data'!D$37:D$402,""),IF('SCADA Data - Historic'!$B$37:$B$402=$B85,'SCADA Data - Historic'!D$37:D$402,""))))</f>
        <v>225.5703125</v>
      </c>
      <c r="D85" s="267" cm="1">
        <f t="array" aca="1" ref="D85" ca="1">IF($B85="","",IFERROR(IF(INDEX('Data Tab - BV Infill'!T$37:T$1000,MATCH($B85,INT('Data Tab - BV Infill'!$C$37:$C$1000),0))="",NA(),INDEX('Data Tab - BV Infill'!T$37:T$1000,MATCH($B85,INT('Data Tab - BV Infill'!$C$37:$C$1000),0))),MAX(IF('SCADA Data'!$B$37:$B$402=$B85,'SCADA Data'!E$37:E$402,""),IF('SCADA Data - Historic'!$B$37:$B$402=$B85,'SCADA Data - Historic'!E$37:E$402,""))))</f>
        <v>267.87451171875</v>
      </c>
      <c r="E85" s="267" cm="1">
        <f t="array" aca="1" ref="E85" ca="1">IF($B85="","",IFERROR(IF(INDEX('Data Tab - BV Infill'!U$37:U$1000,MATCH($B85,INT('Data Tab - BV Infill'!$C$37:$C$1000),0))="",NA(),INDEX('Data Tab - BV Infill'!U$37:U$1000,MATCH($B85,INT('Data Tab - BV Infill'!$C$37:$C$1000),0))),MAX(IF('SCADA Data'!$B$37:$B$402=$B85,'SCADA Data'!F$37:F$402,""),IF('SCADA Data - Historic'!$B$37:$B$402=$B85,'SCADA Data - Historic'!F$37:F$402,""))))</f>
        <v>0</v>
      </c>
      <c r="F85" s="101" t="str">
        <f t="array" aca="1" ref="F85" ca="1">IFERROR(INDEX('Data Tab - BV Infill'!$S$37:$S$402,MATCH($B85,INT('Data Tab - BV Infill'!$C$37:$C$402)*('Data Tab - BV Infill'!$S$37:$S$402&lt;&gt;""),0)),"")</f>
        <v/>
      </c>
      <c r="G85" s="266" cm="1">
        <f t="array" aca="1" ref="G85" ca="1">IF($B85="","",IFERROR(IF(INDEX('Data Tab - MK Infill'!R$37:R$402,MATCH($B85,INT('Data Tab - MK Infill'!$C$37:$C$402),0))="",NA(),INDEX('Data Tab - MK Infill'!R$37:R$402,MATCH($B85,INT('Data Tab - MK Infill'!$C$37:$C$402),0))),MAX(IF('SCADA Data'!$B$37:$B$402=$B85,'SCADA Data'!G$37:G$402,""),IF('SCADA Data - Historic'!$B$37:$B$402=$B85,'SCADA Data - Historic'!G$37:G$402,""))))</f>
        <v>270</v>
      </c>
      <c r="H85" s="101" t="str">
        <f t="array" aca="1" ref="H85" ca="1">IFERROR(INDEX('Data Tab - MK Infill'!$S$37:$S$402,MATCH($B85,INT('Data Tab - MK Infill'!$C$37:$C$402)*('Data Tab - MK Infill'!$S$37:$S$402&lt;&gt;""),0)),"")</f>
        <v/>
      </c>
      <c r="I85" s="266" cm="1">
        <f t="array" aca="1" ref="I85" ca="1">IF($B85="","",IFERROR(IF(INDEX('Data Tab - NH Infill'!R$37:R$1000,MATCH($B85,INT('Data Tab - NH Infill'!$C$37:$C$1000),0))="",NA(),INDEX('Data Tab - NH Infill'!R$37:R$1000,MATCH($B85,INT('Data Tab - NH Infill'!$C$37:$C$1000),0))),MAX(IF('SCADA Data'!$B$37:$B$402=$B85,'SCADA Data'!I$37:I$402,""),IF('SCADA Data - Historic'!$B$37:$B$402=$B85,'SCADA Data - Historic'!I$37:I$402,""))))</f>
        <v>1741</v>
      </c>
      <c r="J85" s="101" t="str">
        <f t="array" aca="1" ref="J85" ca="1">IFERROR(INDEX('Data Tab - NH Infill'!$S$37:$S$1000,MATCH($B85,INT('Data Tab - NH Infill'!$C$37:$C$1000)*('Data Tab - NH Infill'!$S$37:$S$1000&lt;&gt;""),0)),"")</f>
        <v/>
      </c>
      <c r="K85" s="266">
        <f t="array" aca="1" ref="K85" ca="1">IF($B85="","",IFERROR(IF(INDEX('Data Tab - SH Infill'!R$37:R$402,MATCH($B85,INT('Data Tab - SH Infill'!$C$37:$C$402),0))="",NA(),INDEX('Data Tab - SH Infill'!R$37:R$402,MATCH($B85,INT('Data Tab - SH Infill'!$C$37:$C$402),0))),MAX(IF('SCADA Data'!$B$37:$B$8980=$B85,'SCADA Data'!H$37:H$8980,""),IF('SCADA Data - Historic'!$B$37:$B$8980=$B85,'SCADA Data - Historic'!H$37:H$8980,""))))</f>
        <v>203.46000671386719</v>
      </c>
      <c r="L85" s="249" t="str">
        <f t="array" aca="1" ref="L85" ca="1">IFERROR(INDEX('Data Tab - SH Infill'!$S$37:$S$402,MATCH($B85,INT('Data Tab - SH Infill'!$C$37:$C$402)*('Data Tab - SH Infill'!$S$37:$S$402&lt;&gt;""),0)),"")</f>
        <v/>
      </c>
    </row>
    <row r="86" spans="2:12" s="264" customFormat="1" x14ac:dyDescent="0.2">
      <c r="B86" s="265">
        <f t="shared" ca="1" si="1"/>
        <v>45002</v>
      </c>
      <c r="C86" s="268" cm="1">
        <f t="array" aca="1" ref="C86" ca="1">IF($B86="","",IFERROR(IF(INDEX('Data Tab - BV Infill'!R$37:R$1000,MATCH($B86,INT('Data Tab - BV Infill'!$C$37:$C$1000),0))="",NA(),INDEX('Data Tab - BV Infill'!R$37:R$1000,MATCH($B86,INT('Data Tab - BV Infill'!$C$37:$C$1000),0))),MAX(IF('SCADA Data'!$B$37:$B$402=$B86,'SCADA Data'!D$37:D$402,""),IF('SCADA Data - Historic'!$B$37:$B$402=$B86,'SCADA Data - Historic'!D$37:D$402,""))))</f>
        <v>187.94140625</v>
      </c>
      <c r="D86" s="269" cm="1">
        <f t="array" aca="1" ref="D86" ca="1">IF($B86="","",IFERROR(IF(INDEX('Data Tab - BV Infill'!T$37:T$1000,MATCH($B86,INT('Data Tab - BV Infill'!$C$37:$C$1000),0))="",NA(),INDEX('Data Tab - BV Infill'!T$37:T$1000,MATCH($B86,INT('Data Tab - BV Infill'!$C$37:$C$1000),0))),MAX(IF('SCADA Data'!$B$37:$B$402=$B86,'SCADA Data'!E$37:E$402,""),IF('SCADA Data - Historic'!$B$37:$B$402=$B86,'SCADA Data - Historic'!E$37:E$402,""))))</f>
        <v>216.37646484375</v>
      </c>
      <c r="E86" s="269" cm="1">
        <f t="array" aca="1" ref="E86" ca="1">IF($B86="","",IFERROR(IF(INDEX('Data Tab - BV Infill'!U$37:U$1000,MATCH($B86,INT('Data Tab - BV Infill'!$C$37:$C$1000),0))="",NA(),INDEX('Data Tab - BV Infill'!U$37:U$1000,MATCH($B86,INT('Data Tab - BV Infill'!$C$37:$C$1000),0))),MAX(IF('SCADA Data'!$B$37:$B$402=$B86,'SCADA Data'!F$37:F$402,""),IF('SCADA Data - Historic'!$B$37:$B$402=$B86,'SCADA Data - Historic'!F$37:F$402,""))))</f>
        <v>0</v>
      </c>
      <c r="F86" s="114" t="str">
        <f t="array" aca="1" ref="F86" ca="1">IFERROR(INDEX('Data Tab - BV Infill'!$S$37:$S$402,MATCH($B86,INT('Data Tab - BV Infill'!$C$37:$C$402)*('Data Tab - BV Infill'!$S$37:$S$402&lt;&gt;""),0)),"")</f>
        <v/>
      </c>
      <c r="G86" s="270" cm="1">
        <f t="array" aca="1" ref="G86" ca="1">IF($B86="","",IFERROR(IF(INDEX('Data Tab - MK Infill'!R$37:R$402,MATCH($B86,INT('Data Tab - MK Infill'!$C$37:$C$402),0))="",NA(),INDEX('Data Tab - MK Infill'!R$37:R$402,MATCH($B86,INT('Data Tab - MK Infill'!$C$37:$C$402),0))),MAX(IF('SCADA Data'!$B$37:$B$402=$B86,'SCADA Data'!G$37:G$402,""),IF('SCADA Data - Historic'!$B$37:$B$402=$B86,'SCADA Data - Historic'!G$37:G$402,""))))</f>
        <v>1089</v>
      </c>
      <c r="H86" s="114" t="str">
        <f t="array" aca="1" ref="H86" ca="1">IFERROR(INDEX('Data Tab - MK Infill'!$S$37:$S$402,MATCH($B86,INT('Data Tab - MK Infill'!$C$37:$C$402)*('Data Tab - MK Infill'!$S$37:$S$402&lt;&gt;""),0)),"")</f>
        <v/>
      </c>
      <c r="I86" s="273" cm="1">
        <f t="array" aca="1" ref="I86" ca="1">IF($B86="","",IFERROR(IF(INDEX('Data Tab - NH Infill'!R$37:R$1000,MATCH($B86,INT('Data Tab - NH Infill'!$C$37:$C$1000),0))="",NA(),INDEX('Data Tab - NH Infill'!R$37:R$1000,MATCH($B86,INT('Data Tab - NH Infill'!$C$37:$C$1000),0))),MAX(IF('SCADA Data'!$B$37:$B$402=$B86,'SCADA Data'!I$37:I$402,""),IF('SCADA Data - Historic'!$B$37:$B$402=$B86,'SCADA Data - Historic'!I$37:I$402,""))))</f>
        <v>1531</v>
      </c>
      <c r="J86" s="114" t="str">
        <f t="array" aca="1" ref="J86" ca="1">IFERROR(INDEX('Data Tab - NH Infill'!$S$37:$S$1000,MATCH($B86,INT('Data Tab - NH Infill'!$C$37:$C$1000)*('Data Tab - NH Infill'!$S$37:$S$1000&lt;&gt;""),0)),"")</f>
        <v/>
      </c>
      <c r="K86" s="272">
        <f t="array" aca="1" ref="K86" ca="1">IF($B86="","",IFERROR(IF(INDEX('Data Tab - SH Infill'!R$37:R$402,MATCH($B86,INT('Data Tab - SH Infill'!$C$37:$C$402),0))="",NA(),INDEX('Data Tab - SH Infill'!R$37:R$402,MATCH($B86,INT('Data Tab - SH Infill'!$C$37:$C$402),0))),MAX(IF('SCADA Data'!$B$37:$B$8980=$B86,'SCADA Data'!H$37:H$8980,""),IF('SCADA Data - Historic'!$B$37:$B$8980=$B86,'SCADA Data - Historic'!H$37:H$8980,""))))</f>
        <v>193.36000061035156</v>
      </c>
      <c r="L86" s="250" t="str">
        <f t="array" aca="1" ref="L86" ca="1">IFERROR(INDEX('Data Tab - SH Infill'!$S$37:$S$402,MATCH($B86,INT('Data Tab - SH Infill'!$C$37:$C$402)*('Data Tab - SH Infill'!$S$37:$S$402&lt;&gt;""),0)),"")</f>
        <v/>
      </c>
    </row>
    <row r="87" spans="2:12" s="264" customFormat="1" x14ac:dyDescent="0.2">
      <c r="B87" s="265">
        <f t="shared" ca="1" si="1"/>
        <v>45003</v>
      </c>
      <c r="C87" s="266" cm="1">
        <f t="array" aca="1" ref="C87" ca="1">IF($B87="","",IFERROR(IF(INDEX('Data Tab - BV Infill'!R$37:R$1000,MATCH($B87,INT('Data Tab - BV Infill'!$C$37:$C$1000),0))="",NA(),INDEX('Data Tab - BV Infill'!R$37:R$1000,MATCH($B87,INT('Data Tab - BV Infill'!$C$37:$C$1000),0))),MAX(IF('SCADA Data'!$B$37:$B$402=$B87,'SCADA Data'!D$37:D$402,""),IF('SCADA Data - Historic'!$B$37:$B$402=$B87,'SCADA Data - Historic'!D$37:D$402,""))))</f>
        <v>183.77734375</v>
      </c>
      <c r="D87" s="267" cm="1">
        <f t="array" aca="1" ref="D87" ca="1">IF($B87="","",IFERROR(IF(INDEX('Data Tab - BV Infill'!T$37:T$1000,MATCH($B87,INT('Data Tab - BV Infill'!$C$37:$C$1000),0))="",NA(),INDEX('Data Tab - BV Infill'!T$37:T$1000,MATCH($B87,INT('Data Tab - BV Infill'!$C$37:$C$1000),0))),MAX(IF('SCADA Data'!$B$37:$B$402=$B87,'SCADA Data'!E$37:E$402,""),IF('SCADA Data - Historic'!$B$37:$B$402=$B87,'SCADA Data - Historic'!E$37:E$402,""))))</f>
        <v>142.142578125</v>
      </c>
      <c r="E87" s="267" cm="1">
        <f t="array" aca="1" ref="E87" ca="1">IF($B87="","",IFERROR(IF(INDEX('Data Tab - BV Infill'!U$37:U$1000,MATCH($B87,INT('Data Tab - BV Infill'!$C$37:$C$1000),0))="",NA(),INDEX('Data Tab - BV Infill'!U$37:U$1000,MATCH($B87,INT('Data Tab - BV Infill'!$C$37:$C$1000),0))),MAX(IF('SCADA Data'!$B$37:$B$402=$B87,'SCADA Data'!F$37:F$402,""),IF('SCADA Data - Historic'!$B$37:$B$402=$B87,'SCADA Data - Historic'!F$37:F$402,""))))</f>
        <v>0</v>
      </c>
      <c r="F87" s="101" t="str">
        <f t="array" aca="1" ref="F87" ca="1">IFERROR(INDEX('Data Tab - BV Infill'!$S$37:$S$402,MATCH($B87,INT('Data Tab - BV Infill'!$C$37:$C$402)*('Data Tab - BV Infill'!$S$37:$S$402&lt;&gt;""),0)),"")</f>
        <v/>
      </c>
      <c r="G87" s="266" cm="1">
        <f t="array" aca="1" ref="G87" ca="1">IF($B87="","",IFERROR(IF(INDEX('Data Tab - MK Infill'!R$37:R$402,MATCH($B87,INT('Data Tab - MK Infill'!$C$37:$C$402),0))="",NA(),INDEX('Data Tab - MK Infill'!R$37:R$402,MATCH($B87,INT('Data Tab - MK Infill'!$C$37:$C$402),0))),MAX(IF('SCADA Data'!$B$37:$B$402=$B87,'SCADA Data'!G$37:G$402,""),IF('SCADA Data - Historic'!$B$37:$B$402=$B87,'SCADA Data - Historic'!G$37:G$402,""))))</f>
        <v>1527</v>
      </c>
      <c r="H87" s="101" t="str">
        <f t="array" aca="1" ref="H87" ca="1">IFERROR(INDEX('Data Tab - MK Infill'!$S$37:$S$402,MATCH($B87,INT('Data Tab - MK Infill'!$C$37:$C$402)*('Data Tab - MK Infill'!$S$37:$S$402&lt;&gt;""),0)),"")</f>
        <v/>
      </c>
      <c r="I87" s="266" cm="1">
        <f t="array" aca="1" ref="I87" ca="1">IF($B87="","",IFERROR(IF(INDEX('Data Tab - NH Infill'!R$37:R$1000,MATCH($B87,INT('Data Tab - NH Infill'!$C$37:$C$1000),0))="",NA(),INDEX('Data Tab - NH Infill'!R$37:R$1000,MATCH($B87,INT('Data Tab - NH Infill'!$C$37:$C$1000),0))),MAX(IF('SCADA Data'!$B$37:$B$402=$B87,'SCADA Data'!I$37:I$402,""),IF('SCADA Data - Historic'!$B$37:$B$402=$B87,'SCADA Data - Historic'!I$37:I$402,""))))</f>
        <v>1579</v>
      </c>
      <c r="J87" s="101" t="str">
        <f t="array" aca="1" ref="J87" ca="1">IFERROR(INDEX('Data Tab - NH Infill'!$S$37:$S$1000,MATCH($B87,INT('Data Tab - NH Infill'!$C$37:$C$1000)*('Data Tab - NH Infill'!$S$37:$S$1000&lt;&gt;""),0)),"")</f>
        <v/>
      </c>
      <c r="K87" s="266">
        <f t="array" aca="1" ref="K87" ca="1">IF($B87="","",IFERROR(IF(INDEX('Data Tab - SH Infill'!R$37:R$402,MATCH($B87,INT('Data Tab - SH Infill'!$C$37:$C$402),0))="",NA(),INDEX('Data Tab - SH Infill'!R$37:R$402,MATCH($B87,INT('Data Tab - SH Infill'!$C$37:$C$402),0))),MAX(IF('SCADA Data'!$B$37:$B$8980=$B87,'SCADA Data'!H$37:H$8980,""),IF('SCADA Data - Historic'!$B$37:$B$8980=$B87,'SCADA Data - Historic'!H$37:H$8980,""))))</f>
        <v>205.58000183105469</v>
      </c>
      <c r="L87" s="249" t="str">
        <f t="array" aca="1" ref="L87" ca="1">IFERROR(INDEX('Data Tab - SH Infill'!$S$37:$S$402,MATCH($B87,INT('Data Tab - SH Infill'!$C$37:$C$402)*('Data Tab - SH Infill'!$S$37:$S$402&lt;&gt;""),0)),"")</f>
        <v/>
      </c>
    </row>
    <row r="88" spans="2:12" s="264" customFormat="1" x14ac:dyDescent="0.2">
      <c r="B88" s="265">
        <f t="shared" ca="1" si="1"/>
        <v>45004</v>
      </c>
      <c r="C88" s="268" cm="1">
        <f t="array" aca="1" ref="C88" ca="1">IF($B88="","",IFERROR(IF(INDEX('Data Tab - BV Infill'!R$37:R$1000,MATCH($B88,INT('Data Tab - BV Infill'!$C$37:$C$1000),0))="",NA(),INDEX('Data Tab - BV Infill'!R$37:R$1000,MATCH($B88,INT('Data Tab - BV Infill'!$C$37:$C$1000),0))),MAX(IF('SCADA Data'!$B$37:$B$402=$B88,'SCADA Data'!D$37:D$402,""),IF('SCADA Data - Historic'!$B$37:$B$402=$B88,'SCADA Data - Historic'!D$37:D$402,""))))</f>
        <v>187.5859375</v>
      </c>
      <c r="D88" s="269" cm="1">
        <f t="array" aca="1" ref="D88" ca="1">IF($B88="","",IFERROR(IF(INDEX('Data Tab - BV Infill'!T$37:T$1000,MATCH($B88,INT('Data Tab - BV Infill'!$C$37:$C$1000),0))="",NA(),INDEX('Data Tab - BV Infill'!T$37:T$1000,MATCH($B88,INT('Data Tab - BV Infill'!$C$37:$C$1000),0))),MAX(IF('SCADA Data'!$B$37:$B$402=$B88,'SCADA Data'!E$37:E$402,""),IF('SCADA Data - Historic'!$B$37:$B$402=$B88,'SCADA Data - Historic'!E$37:E$402,""))))</f>
        <v>188.28662109375</v>
      </c>
      <c r="E88" s="269" cm="1">
        <f t="array" aca="1" ref="E88" ca="1">IF($B88="","",IFERROR(IF(INDEX('Data Tab - BV Infill'!U$37:U$1000,MATCH($B88,INT('Data Tab - BV Infill'!$C$37:$C$1000),0))="",NA(),INDEX('Data Tab - BV Infill'!U$37:U$1000,MATCH($B88,INT('Data Tab - BV Infill'!$C$37:$C$1000),0))),MAX(IF('SCADA Data'!$B$37:$B$402=$B88,'SCADA Data'!F$37:F$402,""),IF('SCADA Data - Historic'!$B$37:$B$402=$B88,'SCADA Data - Historic'!F$37:F$402,""))))</f>
        <v>0</v>
      </c>
      <c r="F88" s="114" t="str">
        <f t="array" aca="1" ref="F88" ca="1">IFERROR(INDEX('Data Tab - BV Infill'!$S$37:$S$402,MATCH($B88,INT('Data Tab - BV Infill'!$C$37:$C$402)*('Data Tab - BV Infill'!$S$37:$S$402&lt;&gt;""),0)),"")</f>
        <v/>
      </c>
      <c r="G88" s="270" cm="1">
        <f t="array" aca="1" ref="G88" ca="1">IF($B88="","",IFERROR(IF(INDEX('Data Tab - MK Infill'!R$37:R$402,MATCH($B88,INT('Data Tab - MK Infill'!$C$37:$C$402),0))="",NA(),INDEX('Data Tab - MK Infill'!R$37:R$402,MATCH($B88,INT('Data Tab - MK Infill'!$C$37:$C$402),0))),MAX(IF('SCADA Data'!$B$37:$B$402=$B88,'SCADA Data'!G$37:G$402,""),IF('SCADA Data - Historic'!$B$37:$B$402=$B88,'SCADA Data - Historic'!G$37:G$402,""))))</f>
        <v>0</v>
      </c>
      <c r="H88" s="114" t="str">
        <f t="array" aca="1" ref="H88" ca="1">IFERROR(INDEX('Data Tab - MK Infill'!$S$37:$S$402,MATCH($B88,INT('Data Tab - MK Infill'!$C$37:$C$402)*('Data Tab - MK Infill'!$S$37:$S$402&lt;&gt;""),0)),"")</f>
        <v/>
      </c>
      <c r="I88" s="273" cm="1">
        <f t="array" aca="1" ref="I88" ca="1">IF($B88="","",IFERROR(IF(INDEX('Data Tab - NH Infill'!R$37:R$1000,MATCH($B88,INT('Data Tab - NH Infill'!$C$37:$C$1000),0))="",NA(),INDEX('Data Tab - NH Infill'!R$37:R$1000,MATCH($B88,INT('Data Tab - NH Infill'!$C$37:$C$1000),0))),MAX(IF('SCADA Data'!$B$37:$B$402=$B88,'SCADA Data'!I$37:I$402,""),IF('SCADA Data - Historic'!$B$37:$B$402=$B88,'SCADA Data - Historic'!I$37:I$402,""))))</f>
        <v>1510</v>
      </c>
      <c r="J88" s="114" t="str">
        <f t="array" aca="1" ref="J88" ca="1">IFERROR(INDEX('Data Tab - NH Infill'!$S$37:$S$1000,MATCH($B88,INT('Data Tab - NH Infill'!$C$37:$C$1000)*('Data Tab - NH Infill'!$S$37:$S$1000&lt;&gt;""),0)),"")</f>
        <v/>
      </c>
      <c r="K88" s="272">
        <f t="array" aca="1" ref="K88" ca="1">IF($B88="","",IFERROR(IF(INDEX('Data Tab - SH Infill'!R$37:R$402,MATCH($B88,INT('Data Tab - SH Infill'!$C$37:$C$402),0))="",NA(),INDEX('Data Tab - SH Infill'!R$37:R$402,MATCH($B88,INT('Data Tab - SH Infill'!$C$37:$C$402),0))),MAX(IF('SCADA Data'!$B$37:$B$8980=$B88,'SCADA Data'!H$37:H$8980,""),IF('SCADA Data - Historic'!$B$37:$B$8980=$B88,'SCADA Data - Historic'!H$37:H$8980,""))))</f>
        <v>194.13999938964844</v>
      </c>
      <c r="L88" s="250" t="str">
        <f t="array" aca="1" ref="L88" ca="1">IFERROR(INDEX('Data Tab - SH Infill'!$S$37:$S$402,MATCH($B88,INT('Data Tab - SH Infill'!$C$37:$C$402)*('Data Tab - SH Infill'!$S$37:$S$402&lt;&gt;""),0)),"")</f>
        <v/>
      </c>
    </row>
    <row r="89" spans="2:12" s="264" customFormat="1" x14ac:dyDescent="0.2">
      <c r="B89" s="265">
        <f t="shared" ca="1" si="1"/>
        <v>45005</v>
      </c>
      <c r="C89" s="266" cm="1">
        <f t="array" aca="1" ref="C89" ca="1">IF($B89="","",IFERROR(IF(INDEX('Data Tab - BV Infill'!R$37:R$1000,MATCH($B89,INT('Data Tab - BV Infill'!$C$37:$C$1000),0))="",NA(),INDEX('Data Tab - BV Infill'!R$37:R$1000,MATCH($B89,INT('Data Tab - BV Infill'!$C$37:$C$1000),0))),MAX(IF('SCADA Data'!$B$37:$B$402=$B89,'SCADA Data'!D$37:D$402,""),IF('SCADA Data - Historic'!$B$37:$B$402=$B89,'SCADA Data - Historic'!D$37:D$402,""))))</f>
        <v>185.50390625</v>
      </c>
      <c r="D89" s="267" cm="1">
        <f t="array" aca="1" ref="D89" ca="1">IF($B89="","",IFERROR(IF(INDEX('Data Tab - BV Infill'!T$37:T$1000,MATCH($B89,INT('Data Tab - BV Infill'!$C$37:$C$1000),0))="",NA(),INDEX('Data Tab - BV Infill'!T$37:T$1000,MATCH($B89,INT('Data Tab - BV Infill'!$C$37:$C$1000),0))),MAX(IF('SCADA Data'!$B$37:$B$402=$B89,'SCADA Data'!E$37:E$402,""),IF('SCADA Data - Historic'!$B$37:$B$402=$B89,'SCADA Data - Historic'!E$37:E$402,""))))</f>
        <v>101.97509765625</v>
      </c>
      <c r="E89" s="267" cm="1">
        <f t="array" aca="1" ref="E89" ca="1">IF($B89="","",IFERROR(IF(INDEX('Data Tab - BV Infill'!U$37:U$1000,MATCH($B89,INT('Data Tab - BV Infill'!$C$37:$C$1000),0))="",NA(),INDEX('Data Tab - BV Infill'!U$37:U$1000,MATCH($B89,INT('Data Tab - BV Infill'!$C$37:$C$1000),0))),MAX(IF('SCADA Data'!$B$37:$B$402=$B89,'SCADA Data'!F$37:F$402,""),IF('SCADA Data - Historic'!$B$37:$B$402=$B89,'SCADA Data - Historic'!F$37:F$402,""))))</f>
        <v>0</v>
      </c>
      <c r="F89" s="101" t="str">
        <f t="array" aca="1" ref="F89" ca="1">IFERROR(INDEX('Data Tab - BV Infill'!$S$37:$S$402,MATCH($B89,INT('Data Tab - BV Infill'!$C$37:$C$402)*('Data Tab - BV Infill'!$S$37:$S$402&lt;&gt;""),0)),"")</f>
        <v/>
      </c>
      <c r="G89" s="266" cm="1">
        <f t="array" aca="1" ref="G89" ca="1">IF($B89="","",IFERROR(IF(INDEX('Data Tab - MK Infill'!R$37:R$402,MATCH($B89,INT('Data Tab - MK Infill'!$C$37:$C$402),0))="",NA(),INDEX('Data Tab - MK Infill'!R$37:R$402,MATCH($B89,INT('Data Tab - MK Infill'!$C$37:$C$402),0))),MAX(IF('SCADA Data'!$B$37:$B$402=$B89,'SCADA Data'!G$37:G$402,""),IF('SCADA Data - Historic'!$B$37:$B$402=$B89,'SCADA Data - Historic'!G$37:G$402,""))))</f>
        <v>1216</v>
      </c>
      <c r="H89" s="101" t="str">
        <f t="array" aca="1" ref="H89" ca="1">IFERROR(INDEX('Data Tab - MK Infill'!$S$37:$S$402,MATCH($B89,INT('Data Tab - MK Infill'!$C$37:$C$402)*('Data Tab - MK Infill'!$S$37:$S$402&lt;&gt;""),0)),"")</f>
        <v/>
      </c>
      <c r="I89" s="266" cm="1">
        <f t="array" aca="1" ref="I89" ca="1">IF($B89="","",IFERROR(IF(INDEX('Data Tab - NH Infill'!R$37:R$1000,MATCH($B89,INT('Data Tab - NH Infill'!$C$37:$C$1000),0))="",NA(),INDEX('Data Tab - NH Infill'!R$37:R$1000,MATCH($B89,INT('Data Tab - NH Infill'!$C$37:$C$1000),0))),MAX(IF('SCADA Data'!$B$37:$B$402=$B89,'SCADA Data'!I$37:I$402,""),IF('SCADA Data - Historic'!$B$37:$B$402=$B89,'SCADA Data - Historic'!I$37:I$402,""))))</f>
        <v>1421</v>
      </c>
      <c r="J89" s="101" t="str">
        <f t="array" aca="1" ref="J89" ca="1">IFERROR(INDEX('Data Tab - NH Infill'!$S$37:$S$1000,MATCH($B89,INT('Data Tab - NH Infill'!$C$37:$C$1000)*('Data Tab - NH Infill'!$S$37:$S$1000&lt;&gt;""),0)),"")</f>
        <v/>
      </c>
      <c r="K89" s="266">
        <f t="array" aca="1" ref="K89" ca="1">IF($B89="","",IFERROR(IF(INDEX('Data Tab - SH Infill'!R$37:R$402,MATCH($B89,INT('Data Tab - SH Infill'!$C$37:$C$402),0))="",NA(),INDEX('Data Tab - SH Infill'!R$37:R$402,MATCH($B89,INT('Data Tab - SH Infill'!$C$37:$C$402),0))),MAX(IF('SCADA Data'!$B$37:$B$8980=$B89,'SCADA Data'!H$37:H$8980,""),IF('SCADA Data - Historic'!$B$37:$B$8980=$B89,'SCADA Data - Historic'!H$37:H$8980,""))))</f>
        <v>199.17999267578125</v>
      </c>
      <c r="L89" s="249" t="str">
        <f t="array" aca="1" ref="L89" ca="1">IFERROR(INDEX('Data Tab - SH Infill'!$S$37:$S$402,MATCH($B89,INT('Data Tab - SH Infill'!$C$37:$C$402)*('Data Tab - SH Infill'!$S$37:$S$402&lt;&gt;""),0)),"")</f>
        <v/>
      </c>
    </row>
    <row r="90" spans="2:12" s="264" customFormat="1" x14ac:dyDescent="0.2">
      <c r="B90" s="265">
        <f t="shared" ca="1" si="1"/>
        <v>45006</v>
      </c>
      <c r="C90" s="268" cm="1">
        <f t="array" aca="1" ref="C90" ca="1">IF($B90="","",IFERROR(IF(INDEX('Data Tab - BV Infill'!R$37:R$1000,MATCH($B90,INT('Data Tab - BV Infill'!$C$37:$C$1000),0))="",NA(),INDEX('Data Tab - BV Infill'!R$37:R$1000,MATCH($B90,INT('Data Tab - BV Infill'!$C$37:$C$1000),0))),MAX(IF('SCADA Data'!$B$37:$B$402=$B90,'SCADA Data'!D$37:D$402,""),IF('SCADA Data - Historic'!$B$37:$B$402=$B90,'SCADA Data - Historic'!D$37:D$402,""))))</f>
        <v>200.53515625</v>
      </c>
      <c r="D90" s="269" cm="1">
        <f t="array" aca="1" ref="D90" ca="1">IF($B90="","",IFERROR(IF(INDEX('Data Tab - BV Infill'!T$37:T$1000,MATCH($B90,INT('Data Tab - BV Infill'!$C$37:$C$1000),0))="",NA(),INDEX('Data Tab - BV Infill'!T$37:T$1000,MATCH($B90,INT('Data Tab - BV Infill'!$C$37:$C$1000),0))),MAX(IF('SCADA Data'!$B$37:$B$402=$B90,'SCADA Data'!E$37:E$402,""),IF('SCADA Data - Historic'!$B$37:$B$402=$B90,'SCADA Data - Historic'!E$37:E$402,""))))</f>
        <v>264.1142578125</v>
      </c>
      <c r="E90" s="269" cm="1">
        <f t="array" aca="1" ref="E90" ca="1">IF($B90="","",IFERROR(IF(INDEX('Data Tab - BV Infill'!U$37:U$1000,MATCH($B90,INT('Data Tab - BV Infill'!$C$37:$C$1000),0))="",NA(),INDEX('Data Tab - BV Infill'!U$37:U$1000,MATCH($B90,INT('Data Tab - BV Infill'!$C$37:$C$1000),0))),MAX(IF('SCADA Data'!$B$37:$B$402=$B90,'SCADA Data'!F$37:F$402,""),IF('SCADA Data - Historic'!$B$37:$B$402=$B90,'SCADA Data - Historic'!F$37:F$402,""))))</f>
        <v>0</v>
      </c>
      <c r="F90" s="114" t="str">
        <f t="array" aca="1" ref="F90" ca="1">IFERROR(INDEX('Data Tab - BV Infill'!$S$37:$S$402,MATCH($B90,INT('Data Tab - BV Infill'!$C$37:$C$402)*('Data Tab - BV Infill'!$S$37:$S$402&lt;&gt;""),0)),"")</f>
        <v/>
      </c>
      <c r="G90" s="270" cm="1">
        <f t="array" aca="1" ref="G90" ca="1">IF($B90="","",IFERROR(IF(INDEX('Data Tab - MK Infill'!R$37:R$402,MATCH($B90,INT('Data Tab - MK Infill'!$C$37:$C$402),0))="",NA(),INDEX('Data Tab - MK Infill'!R$37:R$402,MATCH($B90,INT('Data Tab - MK Infill'!$C$37:$C$402),0))),MAX(IF('SCADA Data'!$B$37:$B$402=$B90,'SCADA Data'!G$37:G$402,""),IF('SCADA Data - Historic'!$B$37:$B$402=$B90,'SCADA Data - Historic'!G$37:G$402,""))))</f>
        <v>413</v>
      </c>
      <c r="H90" s="114" t="str">
        <f t="array" aca="1" ref="H90" ca="1">IFERROR(INDEX('Data Tab - MK Infill'!$S$37:$S$402,MATCH($B90,INT('Data Tab - MK Infill'!$C$37:$C$402)*('Data Tab - MK Infill'!$S$37:$S$402&lt;&gt;""),0)),"")</f>
        <v/>
      </c>
      <c r="I90" s="273" cm="1">
        <f t="array" aca="1" ref="I90" ca="1">IF($B90="","",IFERROR(IF(INDEX('Data Tab - NH Infill'!R$37:R$1000,MATCH($B90,INT('Data Tab - NH Infill'!$C$37:$C$1000),0))="",NA(),INDEX('Data Tab - NH Infill'!R$37:R$1000,MATCH($B90,INT('Data Tab - NH Infill'!$C$37:$C$1000),0))),MAX(IF('SCADA Data'!$B$37:$B$402=$B90,'SCADA Data'!I$37:I$402,""),IF('SCADA Data - Historic'!$B$37:$B$402=$B90,'SCADA Data - Historic'!I$37:I$402,""))))</f>
        <v>2251.5</v>
      </c>
      <c r="J90" s="114" t="str">
        <f t="array" aca="1" ref="J90" ca="1">IFERROR(INDEX('Data Tab - NH Infill'!$S$37:$S$1000,MATCH($B90,INT('Data Tab - NH Infill'!$C$37:$C$1000)*('Data Tab - NH Infill'!$S$37:$S$1000&lt;&gt;""),0)),"")</f>
        <v/>
      </c>
      <c r="K90" s="272">
        <f t="array" aca="1" ref="K90" ca="1">IF($B90="","",IFERROR(IF(INDEX('Data Tab - SH Infill'!R$37:R$402,MATCH($B90,INT('Data Tab - SH Infill'!$C$37:$C$402),0))="",NA(),INDEX('Data Tab - SH Infill'!R$37:R$402,MATCH($B90,INT('Data Tab - SH Infill'!$C$37:$C$402),0))),MAX(IF('SCADA Data'!$B$37:$B$8980=$B90,'SCADA Data'!H$37:H$8980,""),IF('SCADA Data - Historic'!$B$37:$B$8980=$B90,'SCADA Data - Historic'!H$37:H$8980,""))))</f>
        <v>364.1199951171875</v>
      </c>
      <c r="L90" s="250" t="str">
        <f t="array" aca="1" ref="L90" ca="1">IFERROR(INDEX('Data Tab - SH Infill'!$S$37:$S$402,MATCH($B90,INT('Data Tab - SH Infill'!$C$37:$C$402)*('Data Tab - SH Infill'!$S$37:$S$402&lt;&gt;""),0)),"")</f>
        <v/>
      </c>
    </row>
    <row r="91" spans="2:12" s="264" customFormat="1" x14ac:dyDescent="0.2">
      <c r="B91" s="265">
        <f t="shared" ca="1" si="1"/>
        <v>45007</v>
      </c>
      <c r="C91" s="266" cm="1">
        <f t="array" aca="1" ref="C91" ca="1">IF($B91="","",IFERROR(IF(INDEX('Data Tab - BV Infill'!R$37:R$1000,MATCH($B91,INT('Data Tab - BV Infill'!$C$37:$C$1000),0))="",NA(),INDEX('Data Tab - BV Infill'!R$37:R$1000,MATCH($B91,INT('Data Tab - BV Infill'!$C$37:$C$1000),0))),MAX(IF('SCADA Data'!$B$37:$B$402=$B91,'SCADA Data'!D$37:D$402,""),IF('SCADA Data - Historic'!$B$37:$B$402=$B91,'SCADA Data - Historic'!D$37:D$402,""))))</f>
        <v>231.61328125</v>
      </c>
      <c r="D91" s="267" cm="1">
        <f t="array" aca="1" ref="D91" ca="1">IF($B91="","",IFERROR(IF(INDEX('Data Tab - BV Infill'!T$37:T$1000,MATCH($B91,INT('Data Tab - BV Infill'!$C$37:$C$1000),0))="",NA(),INDEX('Data Tab - BV Infill'!T$37:T$1000,MATCH($B91,INT('Data Tab - BV Infill'!$C$37:$C$1000),0))),MAX(IF('SCADA Data'!$B$37:$B$402=$B91,'SCADA Data'!E$37:E$402,""),IF('SCADA Data - Historic'!$B$37:$B$402=$B91,'SCADA Data - Historic'!E$37:E$402,""))))</f>
        <v>253.6552734375</v>
      </c>
      <c r="E91" s="267" cm="1">
        <f t="array" aca="1" ref="E91" ca="1">IF($B91="","",IFERROR(IF(INDEX('Data Tab - BV Infill'!U$37:U$1000,MATCH($B91,INT('Data Tab - BV Infill'!$C$37:$C$1000),0))="",NA(),INDEX('Data Tab - BV Infill'!U$37:U$1000,MATCH($B91,INT('Data Tab - BV Infill'!$C$37:$C$1000),0))),MAX(IF('SCADA Data'!$B$37:$B$402=$B91,'SCADA Data'!F$37:F$402,""),IF('SCADA Data - Historic'!$B$37:$B$402=$B91,'SCADA Data - Historic'!F$37:F$402,""))))</f>
        <v>0</v>
      </c>
      <c r="F91" s="101" t="str">
        <f t="array" aca="1" ref="F91" ca="1">IFERROR(INDEX('Data Tab - BV Infill'!$S$37:$S$402,MATCH($B91,INT('Data Tab - BV Infill'!$C$37:$C$402)*('Data Tab - BV Infill'!$S$37:$S$402&lt;&gt;""),0)),"")</f>
        <v/>
      </c>
      <c r="G91" s="266" cm="1">
        <f t="array" aca="1" ref="G91" ca="1">IF($B91="","",IFERROR(IF(INDEX('Data Tab - MK Infill'!R$37:R$402,MATCH($B91,INT('Data Tab - MK Infill'!$C$37:$C$402),0))="",NA(),INDEX('Data Tab - MK Infill'!R$37:R$402,MATCH($B91,INT('Data Tab - MK Infill'!$C$37:$C$402),0))),MAX(IF('SCADA Data'!$B$37:$B$402=$B91,'SCADA Data'!G$37:G$402,""),IF('SCADA Data - Historic'!$B$37:$B$402=$B91,'SCADA Data - Historic'!G$37:G$402,""))))</f>
        <v>2179</v>
      </c>
      <c r="H91" s="101" t="str">
        <f t="array" aca="1" ref="H91" ca="1">IFERROR(INDEX('Data Tab - MK Infill'!$S$37:$S$402,MATCH($B91,INT('Data Tab - MK Infill'!$C$37:$C$402)*('Data Tab - MK Infill'!$S$37:$S$402&lt;&gt;""),0)),"")</f>
        <v/>
      </c>
      <c r="I91" s="266" cm="1">
        <f t="array" aca="1" ref="I91" ca="1">IF($B91="","",IFERROR(IF(INDEX('Data Tab - NH Infill'!R$37:R$1000,MATCH($B91,INT('Data Tab - NH Infill'!$C$37:$C$1000),0))="",NA(),INDEX('Data Tab - NH Infill'!R$37:R$1000,MATCH($B91,INT('Data Tab - NH Infill'!$C$37:$C$1000),0))),MAX(IF('SCADA Data'!$B$37:$B$402=$B91,'SCADA Data'!I$37:I$402,""),IF('SCADA Data - Historic'!$B$37:$B$402=$B91,'SCADA Data - Historic'!I$37:I$402,""))))</f>
        <v>2628.5</v>
      </c>
      <c r="J91" s="101" t="str">
        <f t="array" aca="1" ref="J91" ca="1">IFERROR(INDEX('Data Tab - NH Infill'!$S$37:$S$1000,MATCH($B91,INT('Data Tab - NH Infill'!$C$37:$C$1000)*('Data Tab - NH Infill'!$S$37:$S$1000&lt;&gt;""),0)),"")</f>
        <v/>
      </c>
      <c r="K91" s="266">
        <f t="array" aca="1" ref="K91" ca="1">IF($B91="","",IFERROR(IF(INDEX('Data Tab - SH Infill'!R$37:R$402,MATCH($B91,INT('Data Tab - SH Infill'!$C$37:$C$402),0))="",NA(),INDEX('Data Tab - SH Infill'!R$37:R$402,MATCH($B91,INT('Data Tab - SH Infill'!$C$37:$C$402),0))),MAX(IF('SCADA Data'!$B$37:$B$8980=$B91,'SCADA Data'!H$37:H$8980,""),IF('SCADA Data - Historic'!$B$37:$B$8980=$B91,'SCADA Data - Historic'!H$37:H$8980,""))))</f>
        <v>413.48001098632813</v>
      </c>
      <c r="L91" s="249" t="str">
        <f t="array" aca="1" ref="L91" ca="1">IFERROR(INDEX('Data Tab - SH Infill'!$S$37:$S$402,MATCH($B91,INT('Data Tab - SH Infill'!$C$37:$C$402)*('Data Tab - SH Infill'!$S$37:$S$402&lt;&gt;""),0)),"")</f>
        <v/>
      </c>
    </row>
    <row r="92" spans="2:12" s="264" customFormat="1" x14ac:dyDescent="0.2">
      <c r="B92" s="265">
        <f t="shared" ca="1" si="1"/>
        <v>45008</v>
      </c>
      <c r="C92" s="268" cm="1">
        <f t="array" aca="1" ref="C92" ca="1">IF($B92="","",IFERROR(IF(INDEX('Data Tab - BV Infill'!R$37:R$1000,MATCH($B92,INT('Data Tab - BV Infill'!$C$37:$C$1000),0))="",NA(),INDEX('Data Tab - BV Infill'!R$37:R$1000,MATCH($B92,INT('Data Tab - BV Infill'!$C$37:$C$1000),0))),MAX(IF('SCADA Data'!$B$37:$B$402=$B92,'SCADA Data'!D$37:D$402,""),IF('SCADA Data - Historic'!$B$37:$B$402=$B92,'SCADA Data - Historic'!D$37:D$402,""))))</f>
        <v>202.2109375</v>
      </c>
      <c r="D92" s="269" cm="1">
        <f t="array" aca="1" ref="D92" ca="1">IF($B92="","",IFERROR(IF(INDEX('Data Tab - BV Infill'!T$37:T$1000,MATCH($B92,INT('Data Tab - BV Infill'!$C$37:$C$1000),0))="",NA(),INDEX('Data Tab - BV Infill'!T$37:T$1000,MATCH($B92,INT('Data Tab - BV Infill'!$C$37:$C$1000),0))),MAX(IF('SCADA Data'!$B$37:$B$402=$B92,'SCADA Data'!E$37:E$402,""),IF('SCADA Data - Historic'!$B$37:$B$402=$B92,'SCADA Data - Historic'!E$37:E$402,""))))</f>
        <v>188.43603515625</v>
      </c>
      <c r="E92" s="269" cm="1">
        <f t="array" aca="1" ref="E92" ca="1">IF($B92="","",IFERROR(IF(INDEX('Data Tab - BV Infill'!U$37:U$1000,MATCH($B92,INT('Data Tab - BV Infill'!$C$37:$C$1000),0))="",NA(),INDEX('Data Tab - BV Infill'!U$37:U$1000,MATCH($B92,INT('Data Tab - BV Infill'!$C$37:$C$1000),0))),MAX(IF('SCADA Data'!$B$37:$B$402=$B92,'SCADA Data'!F$37:F$402,""),IF('SCADA Data - Historic'!$B$37:$B$402=$B92,'SCADA Data - Historic'!F$37:F$402,""))))</f>
        <v>0</v>
      </c>
      <c r="F92" s="114" t="str">
        <f t="array" aca="1" ref="F92" ca="1">IFERROR(INDEX('Data Tab - BV Infill'!$S$37:$S$402,MATCH($B92,INT('Data Tab - BV Infill'!$C$37:$C$402)*('Data Tab - BV Infill'!$S$37:$S$402&lt;&gt;""),0)),"")</f>
        <v/>
      </c>
      <c r="G92" s="270" cm="1">
        <f t="array" aca="1" ref="G92" ca="1">IF($B92="","",IFERROR(IF(INDEX('Data Tab - MK Infill'!R$37:R$402,MATCH($B92,INT('Data Tab - MK Infill'!$C$37:$C$402),0))="",NA(),INDEX('Data Tab - MK Infill'!R$37:R$402,MATCH($B92,INT('Data Tab - MK Infill'!$C$37:$C$402),0))),MAX(IF('SCADA Data'!$B$37:$B$402=$B92,'SCADA Data'!G$37:G$402,""),IF('SCADA Data - Historic'!$B$37:$B$402=$B92,'SCADA Data - Historic'!G$37:G$402,""))))</f>
        <v>296</v>
      </c>
      <c r="H92" s="114" t="str">
        <f t="array" aca="1" ref="H92" ca="1">IFERROR(INDEX('Data Tab - MK Infill'!$S$37:$S$402,MATCH($B92,INT('Data Tab - MK Infill'!$C$37:$C$402)*('Data Tab - MK Infill'!$S$37:$S$402&lt;&gt;""),0)),"")</f>
        <v/>
      </c>
      <c r="I92" s="273" cm="1">
        <f t="array" aca="1" ref="I92" ca="1">IF($B92="","",IFERROR(IF(INDEX('Data Tab - NH Infill'!R$37:R$1000,MATCH($B92,INT('Data Tab - NH Infill'!$C$37:$C$1000),0))="",NA(),INDEX('Data Tab - NH Infill'!R$37:R$1000,MATCH($B92,INT('Data Tab - NH Infill'!$C$37:$C$1000),0))),MAX(IF('SCADA Data'!$B$37:$B$402=$B92,'SCADA Data'!I$37:I$402,""),IF('SCADA Data - Historic'!$B$37:$B$402=$B92,'SCADA Data - Historic'!I$37:I$402,""))))</f>
        <v>1786</v>
      </c>
      <c r="J92" s="114" t="str">
        <f t="array" aca="1" ref="J92" ca="1">IFERROR(INDEX('Data Tab - NH Infill'!$S$37:$S$1000,MATCH($B92,INT('Data Tab - NH Infill'!$C$37:$C$1000)*('Data Tab - NH Infill'!$S$37:$S$1000&lt;&gt;""),0)),"")</f>
        <v/>
      </c>
      <c r="K92" s="272">
        <f t="array" aca="1" ref="K92" ca="1">IF($B92="","",IFERROR(IF(INDEX('Data Tab - SH Infill'!R$37:R$402,MATCH($B92,INT('Data Tab - SH Infill'!$C$37:$C$402),0))="",NA(),INDEX('Data Tab - SH Infill'!R$37:R$402,MATCH($B92,INT('Data Tab - SH Infill'!$C$37:$C$402),0))),MAX(IF('SCADA Data'!$B$37:$B$8980=$B92,'SCADA Data'!H$37:H$8980,""),IF('SCADA Data - Historic'!$B$37:$B$8980=$B92,'SCADA Data - Historic'!H$37:H$8980,""))))</f>
        <v>255.11000061035156</v>
      </c>
      <c r="L92" s="250" t="str">
        <f t="array" aca="1" ref="L92" ca="1">IFERROR(INDEX('Data Tab - SH Infill'!$S$37:$S$402,MATCH($B92,INT('Data Tab - SH Infill'!$C$37:$C$402)*('Data Tab - SH Infill'!$S$37:$S$402&lt;&gt;""),0)),"")</f>
        <v/>
      </c>
    </row>
    <row r="93" spans="2:12" s="264" customFormat="1" x14ac:dyDescent="0.2">
      <c r="B93" s="265">
        <f t="shared" ca="1" si="1"/>
        <v>45009</v>
      </c>
      <c r="C93" s="266" cm="1">
        <f t="array" aca="1" ref="C93" ca="1">IF($B93="","",IFERROR(IF(INDEX('Data Tab - BV Infill'!R$37:R$1000,MATCH($B93,INT('Data Tab - BV Infill'!$C$37:$C$1000),0))="",NA(),INDEX('Data Tab - BV Infill'!R$37:R$1000,MATCH($B93,INT('Data Tab - BV Infill'!$C$37:$C$1000),0))),MAX(IF('SCADA Data'!$B$37:$B$402=$B93,'SCADA Data'!D$37:D$402,""),IF('SCADA Data - Historic'!$B$37:$B$402=$B93,'SCADA Data - Historic'!D$37:D$402,""))))</f>
        <v>238.51953125</v>
      </c>
      <c r="D93" s="267" cm="1">
        <f t="array" aca="1" ref="D93" ca="1">IF($B93="","",IFERROR(IF(INDEX('Data Tab - BV Infill'!T$37:T$1000,MATCH($B93,INT('Data Tab - BV Infill'!$C$37:$C$1000),0))="",NA(),INDEX('Data Tab - BV Infill'!T$37:T$1000,MATCH($B93,INT('Data Tab - BV Infill'!$C$37:$C$1000),0))),MAX(IF('SCADA Data'!$B$37:$B$402=$B93,'SCADA Data'!E$37:E$402,""),IF('SCADA Data - Historic'!$B$37:$B$402=$B93,'SCADA Data - Historic'!E$37:E$402,""))))</f>
        <v>241.0546875</v>
      </c>
      <c r="E93" s="267" cm="1">
        <f t="array" aca="1" ref="E93" ca="1">IF($B93="","",IFERROR(IF(INDEX('Data Tab - BV Infill'!U$37:U$1000,MATCH($B93,INT('Data Tab - BV Infill'!$C$37:$C$1000),0))="",NA(),INDEX('Data Tab - BV Infill'!U$37:U$1000,MATCH($B93,INT('Data Tab - BV Infill'!$C$37:$C$1000),0))),MAX(IF('SCADA Data'!$B$37:$B$402=$B93,'SCADA Data'!F$37:F$402,""),IF('SCADA Data - Historic'!$B$37:$B$402=$B93,'SCADA Data - Historic'!F$37:F$402,""))))</f>
        <v>0</v>
      </c>
      <c r="F93" s="101" t="str">
        <f t="array" aca="1" ref="F93" ca="1">IFERROR(INDEX('Data Tab - BV Infill'!$S$37:$S$402,MATCH($B93,INT('Data Tab - BV Infill'!$C$37:$C$402)*('Data Tab - BV Infill'!$S$37:$S$402&lt;&gt;""),0)),"")</f>
        <v/>
      </c>
      <c r="G93" s="266" cm="1">
        <f t="array" aca="1" ref="G93" ca="1">IF($B93="","",IFERROR(IF(INDEX('Data Tab - MK Infill'!R$37:R$402,MATCH($B93,INT('Data Tab - MK Infill'!$C$37:$C$402),0))="",NA(),INDEX('Data Tab - MK Infill'!R$37:R$402,MATCH($B93,INT('Data Tab - MK Infill'!$C$37:$C$402),0))),MAX(IF('SCADA Data'!$B$37:$B$402=$B93,'SCADA Data'!G$37:G$402,""),IF('SCADA Data - Historic'!$B$37:$B$402=$B93,'SCADA Data - Historic'!G$37:G$402,""))))</f>
        <v>1869</v>
      </c>
      <c r="H93" s="101" t="str">
        <f t="array" aca="1" ref="H93" ca="1">IFERROR(INDEX('Data Tab - MK Infill'!$S$37:$S$402,MATCH($B93,INT('Data Tab - MK Infill'!$C$37:$C$402)*('Data Tab - MK Infill'!$S$37:$S$402&lt;&gt;""),0)),"")</f>
        <v/>
      </c>
      <c r="I93" s="266" cm="1">
        <f t="array" aca="1" ref="I93" ca="1">IF($B93="","",IFERROR(IF(INDEX('Data Tab - NH Infill'!R$37:R$1000,MATCH($B93,INT('Data Tab - NH Infill'!$C$37:$C$1000),0))="",NA(),INDEX('Data Tab - NH Infill'!R$37:R$1000,MATCH($B93,INT('Data Tab - NH Infill'!$C$37:$C$1000),0))),MAX(IF('SCADA Data'!$B$37:$B$402=$B93,'SCADA Data'!I$37:I$402,""),IF('SCADA Data - Historic'!$B$37:$B$402=$B93,'SCADA Data - Historic'!I$37:I$402,""))))</f>
        <v>1688</v>
      </c>
      <c r="J93" s="101" t="str">
        <f t="array" aca="1" ref="J93" ca="1">IFERROR(INDEX('Data Tab - NH Infill'!$S$37:$S$1000,MATCH($B93,INT('Data Tab - NH Infill'!$C$37:$C$1000)*('Data Tab - NH Infill'!$S$37:$S$1000&lt;&gt;""),0)),"")</f>
        <v/>
      </c>
      <c r="K93" s="266">
        <f t="array" aca="1" ref="K93" ca="1">IF($B93="","",IFERROR(IF(INDEX('Data Tab - SH Infill'!R$37:R$402,MATCH($B93,INT('Data Tab - SH Infill'!$C$37:$C$402),0))="",NA(),INDEX('Data Tab - SH Infill'!R$37:R$402,MATCH($B93,INT('Data Tab - SH Infill'!$C$37:$C$402),0))),MAX(IF('SCADA Data'!$B$37:$B$8980=$B93,'SCADA Data'!H$37:H$8980,""),IF('SCADA Data - Historic'!$B$37:$B$8980=$B93,'SCADA Data - Historic'!H$37:H$8980,""))))</f>
        <v>249.21000671386719</v>
      </c>
      <c r="L93" s="249" t="str">
        <f t="array" aca="1" ref="L93" ca="1">IFERROR(INDEX('Data Tab - SH Infill'!$S$37:$S$402,MATCH($B93,INT('Data Tab - SH Infill'!$C$37:$C$402)*('Data Tab - SH Infill'!$S$37:$S$402&lt;&gt;""),0)),"")</f>
        <v/>
      </c>
    </row>
    <row r="94" spans="2:12" s="264" customFormat="1" x14ac:dyDescent="0.2">
      <c r="B94" s="265">
        <f t="shared" ca="1" si="1"/>
        <v>45010</v>
      </c>
      <c r="C94" s="268" cm="1">
        <f t="array" aca="1" ref="C94" ca="1">IF($B94="","",IFERROR(IF(INDEX('Data Tab - BV Infill'!R$37:R$1000,MATCH($B94,INT('Data Tab - BV Infill'!$C$37:$C$1000),0))="",NA(),INDEX('Data Tab - BV Infill'!R$37:R$1000,MATCH($B94,INT('Data Tab - BV Infill'!$C$37:$C$1000),0))),MAX(IF('SCADA Data'!$B$37:$B$402=$B94,'SCADA Data'!D$37:D$402,""),IF('SCADA Data - Historic'!$B$37:$B$402=$B94,'SCADA Data - Historic'!D$37:D$402,""))))</f>
        <v>527.46484375</v>
      </c>
      <c r="D94" s="269" cm="1">
        <f t="array" aca="1" ref="D94" ca="1">IF($B94="","",IFERROR(IF(INDEX('Data Tab - BV Infill'!T$37:T$1000,MATCH($B94,INT('Data Tab - BV Infill'!$C$37:$C$1000),0))="",NA(),INDEX('Data Tab - BV Infill'!T$37:T$1000,MATCH($B94,INT('Data Tab - BV Infill'!$C$37:$C$1000),0))),MAX(IF('SCADA Data'!$B$37:$B$402=$B94,'SCADA Data'!E$37:E$402,""),IF('SCADA Data - Historic'!$B$37:$B$402=$B94,'SCADA Data - Historic'!E$37:E$402,""))))</f>
        <v>204.42333984375</v>
      </c>
      <c r="E94" s="269" cm="1">
        <f t="array" aca="1" ref="E94" ca="1">IF($B94="","",IFERROR(IF(INDEX('Data Tab - BV Infill'!U$37:U$1000,MATCH($B94,INT('Data Tab - BV Infill'!$C$37:$C$1000),0))="",NA(),INDEX('Data Tab - BV Infill'!U$37:U$1000,MATCH($B94,INT('Data Tab - BV Infill'!$C$37:$C$1000),0))),MAX(IF('SCADA Data'!$B$37:$B$402=$B94,'SCADA Data'!F$37:F$402,""),IF('SCADA Data - Historic'!$B$37:$B$402=$B94,'SCADA Data - Historic'!F$37:F$402,""))))</f>
        <v>0</v>
      </c>
      <c r="F94" s="114" t="str">
        <f t="array" aca="1" ref="F94" ca="1">IFERROR(INDEX('Data Tab - BV Infill'!$S$37:$S$402,MATCH($B94,INT('Data Tab - BV Infill'!$C$37:$C$402)*('Data Tab - BV Infill'!$S$37:$S$402&lt;&gt;""),0)),"")</f>
        <v/>
      </c>
      <c r="G94" s="270" cm="1">
        <f t="array" aca="1" ref="G94" ca="1">IF($B94="","",IFERROR(IF(INDEX('Data Tab - MK Infill'!R$37:R$402,MATCH($B94,INT('Data Tab - MK Infill'!$C$37:$C$402),0))="",NA(),INDEX('Data Tab - MK Infill'!R$37:R$402,MATCH($B94,INT('Data Tab - MK Infill'!$C$37:$C$402),0))),MAX(IF('SCADA Data'!$B$37:$B$402=$B94,'SCADA Data'!G$37:G$402,""),IF('SCADA Data - Historic'!$B$37:$B$402=$B94,'SCADA Data - Historic'!G$37:G$402,""))))</f>
        <v>1425</v>
      </c>
      <c r="H94" s="114" t="str">
        <f t="array" aca="1" ref="H94" ca="1">IFERROR(INDEX('Data Tab - MK Infill'!$S$37:$S$402,MATCH($B94,INT('Data Tab - MK Infill'!$C$37:$C$402)*('Data Tab - MK Infill'!$S$37:$S$402&lt;&gt;""),0)),"")</f>
        <v/>
      </c>
      <c r="I94" s="273" cm="1">
        <f t="array" aca="1" ref="I94" ca="1">IF($B94="","",IFERROR(IF(INDEX('Data Tab - NH Infill'!R$37:R$1000,MATCH($B94,INT('Data Tab - NH Infill'!$C$37:$C$1000),0))="",NA(),INDEX('Data Tab - NH Infill'!R$37:R$1000,MATCH($B94,INT('Data Tab - NH Infill'!$C$37:$C$1000),0))),MAX(IF('SCADA Data'!$B$37:$B$402=$B94,'SCADA Data'!I$37:I$402,""),IF('SCADA Data - Historic'!$B$37:$B$402=$B94,'SCADA Data - Historic'!I$37:I$402,""))))</f>
        <v>3685</v>
      </c>
      <c r="J94" s="114" t="str">
        <f t="array" aca="1" ref="J94" ca="1">IFERROR(INDEX('Data Tab - NH Infill'!$S$37:$S$1000,MATCH($B94,INT('Data Tab - NH Infill'!$C$37:$C$1000)*('Data Tab - NH Infill'!$S$37:$S$1000&lt;&gt;""),0)),"")</f>
        <v/>
      </c>
      <c r="K94" s="272">
        <f t="array" aca="1" ref="K94" ca="1">IF($B94="","",IFERROR(IF(INDEX('Data Tab - SH Infill'!R$37:R$402,MATCH($B94,INT('Data Tab - SH Infill'!$C$37:$C$402),0))="",NA(),INDEX('Data Tab - SH Infill'!R$37:R$402,MATCH($B94,INT('Data Tab - SH Infill'!$C$37:$C$402),0))),MAX(IF('SCADA Data'!$B$37:$B$8980=$B94,'SCADA Data'!H$37:H$8980,""),IF('SCADA Data - Historic'!$B$37:$B$8980=$B94,'SCADA Data - Historic'!H$37:H$8980,""))))</f>
        <v>342.8800048828125</v>
      </c>
      <c r="L94" s="250" t="str">
        <f t="array" aca="1" ref="L94" ca="1">IFERROR(INDEX('Data Tab - SH Infill'!$S$37:$S$402,MATCH($B94,INT('Data Tab - SH Infill'!$C$37:$C$402)*('Data Tab - SH Infill'!$S$37:$S$402&lt;&gt;""),0)),"")</f>
        <v/>
      </c>
    </row>
    <row r="95" spans="2:12" s="264" customFormat="1" x14ac:dyDescent="0.2">
      <c r="B95" s="265">
        <f t="shared" ca="1" si="1"/>
        <v>45011</v>
      </c>
      <c r="C95" s="266" cm="1">
        <f t="array" aca="1" ref="C95" ca="1">IF($B95="","",IFERROR(IF(INDEX('Data Tab - BV Infill'!R$37:R$1000,MATCH($B95,INT('Data Tab - BV Infill'!$C$37:$C$1000),0))="",NA(),INDEX('Data Tab - BV Infill'!R$37:R$1000,MATCH($B95,INT('Data Tab - BV Infill'!$C$37:$C$1000),0))),MAX(IF('SCADA Data'!$B$37:$B$402=$B95,'SCADA Data'!D$37:D$402,""),IF('SCADA Data - Historic'!$B$37:$B$402=$B95,'SCADA Data - Historic'!D$37:D$402,""))))</f>
        <v>821.234375</v>
      </c>
      <c r="D95" s="267" cm="1">
        <f t="array" aca="1" ref="D95" ca="1">IF($B95="","",IFERROR(IF(INDEX('Data Tab - BV Infill'!T$37:T$1000,MATCH($B95,INT('Data Tab - BV Infill'!$C$37:$C$1000),0))="",NA(),INDEX('Data Tab - BV Infill'!T$37:T$1000,MATCH($B95,INT('Data Tab - BV Infill'!$C$37:$C$1000),0))),MAX(IF('SCADA Data'!$B$37:$B$402=$B95,'SCADA Data'!E$37:E$402,""),IF('SCADA Data - Historic'!$B$37:$B$402=$B95,'SCADA Data - Historic'!E$37:E$402,""))))</f>
        <v>587.75</v>
      </c>
      <c r="E95" s="267" cm="1">
        <f t="array" aca="1" ref="E95" ca="1">IF($B95="","",IFERROR(IF(INDEX('Data Tab - BV Infill'!U$37:U$1000,MATCH($B95,INT('Data Tab - BV Infill'!$C$37:$C$1000),0))="",NA(),INDEX('Data Tab - BV Infill'!U$37:U$1000,MATCH($B95,INT('Data Tab - BV Infill'!$C$37:$C$1000),0))),MAX(IF('SCADA Data'!$B$37:$B$402=$B95,'SCADA Data'!F$37:F$402,""),IF('SCADA Data - Historic'!$B$37:$B$402=$B95,'SCADA Data - Historic'!F$37:F$402,""))))</f>
        <v>0</v>
      </c>
      <c r="F95" s="101" t="str">
        <f t="array" aca="1" ref="F95" ca="1">IFERROR(INDEX('Data Tab - BV Infill'!$S$37:$S$402,MATCH($B95,INT('Data Tab - BV Infill'!$C$37:$C$402)*('Data Tab - BV Infill'!$S$37:$S$402&lt;&gt;""),0)),"")</f>
        <v/>
      </c>
      <c r="G95" s="266" cm="1">
        <f t="array" aca="1" ref="G95" ca="1">IF($B95="","",IFERROR(IF(INDEX('Data Tab - MK Infill'!R$37:R$402,MATCH($B95,INT('Data Tab - MK Infill'!$C$37:$C$402),0))="",NA(),INDEX('Data Tab - MK Infill'!R$37:R$402,MATCH($B95,INT('Data Tab - MK Infill'!$C$37:$C$402),0))),MAX(IF('SCADA Data'!$B$37:$B$402=$B95,'SCADA Data'!G$37:G$402,""),IF('SCADA Data - Historic'!$B$37:$B$402=$B95,'SCADA Data - Historic'!G$37:G$402,""))))</f>
        <v>5249</v>
      </c>
      <c r="H95" s="101" t="str">
        <f t="array" aca="1" ref="H95" ca="1">IFERROR(INDEX('Data Tab - MK Infill'!$S$37:$S$402,MATCH($B95,INT('Data Tab - MK Infill'!$C$37:$C$402)*('Data Tab - MK Infill'!$S$37:$S$402&lt;&gt;""),0)),"")</f>
        <v/>
      </c>
      <c r="I95" s="266" cm="1">
        <f t="array" aca="1" ref="I95" ca="1">IF($B95="","",IFERROR(IF(INDEX('Data Tab - NH Infill'!R$37:R$1000,MATCH($B95,INT('Data Tab - NH Infill'!$C$37:$C$1000),0))="",NA(),INDEX('Data Tab - NH Infill'!R$37:R$1000,MATCH($B95,INT('Data Tab - NH Infill'!$C$37:$C$1000),0))),MAX(IF('SCADA Data'!$B$37:$B$402=$B95,'SCADA Data'!I$37:I$402,""),IF('SCADA Data - Historic'!$B$37:$B$402=$B95,'SCADA Data - Historic'!I$37:I$402,""))))</f>
        <v>3672.5</v>
      </c>
      <c r="J95" s="101" t="str">
        <f t="array" aca="1" ref="J95" ca="1">IFERROR(INDEX('Data Tab - NH Infill'!$S$37:$S$1000,MATCH($B95,INT('Data Tab - NH Infill'!$C$37:$C$1000)*('Data Tab - NH Infill'!$S$37:$S$1000&lt;&gt;""),0)),"")</f>
        <v/>
      </c>
      <c r="K95" s="266">
        <f t="array" aca="1" ref="K95" ca="1">IF($B95="","",IFERROR(IF(INDEX('Data Tab - SH Infill'!R$37:R$402,MATCH($B95,INT('Data Tab - SH Infill'!$C$37:$C$402),0))="",NA(),INDEX('Data Tab - SH Infill'!R$37:R$402,MATCH($B95,INT('Data Tab - SH Infill'!$C$37:$C$402),0))),MAX(IF('SCADA Data'!$B$37:$B$8980=$B95,'SCADA Data'!H$37:H$8980,""),IF('SCADA Data - Historic'!$B$37:$B$8980=$B95,'SCADA Data - Historic'!H$37:H$8980,""))))</f>
        <v>369.1199951171875</v>
      </c>
      <c r="L95" s="249" t="str">
        <f t="array" aca="1" ref="L95" ca="1">IFERROR(INDEX('Data Tab - SH Infill'!$S$37:$S$402,MATCH($B95,INT('Data Tab - SH Infill'!$C$37:$C$402)*('Data Tab - SH Infill'!$S$37:$S$402&lt;&gt;""),0)),"")</f>
        <v/>
      </c>
    </row>
    <row r="96" spans="2:12" s="264" customFormat="1" x14ac:dyDescent="0.2">
      <c r="B96" s="265">
        <f t="shared" ca="1" si="1"/>
        <v>45012</v>
      </c>
      <c r="C96" s="268" cm="1">
        <f t="array" aca="1" ref="C96" ca="1">IF($B96="","",IFERROR(IF(INDEX('Data Tab - BV Infill'!R$37:R$1000,MATCH($B96,INT('Data Tab - BV Infill'!$C$37:$C$1000),0))="",NA(),INDEX('Data Tab - BV Infill'!R$37:R$1000,MATCH($B96,INT('Data Tab - BV Infill'!$C$37:$C$1000),0))),MAX(IF('SCADA Data'!$B$37:$B$402=$B96,'SCADA Data'!D$37:D$402,""),IF('SCADA Data - Historic'!$B$37:$B$402=$B96,'SCADA Data - Historic'!D$37:D$402,""))))</f>
        <v>566.8203125</v>
      </c>
      <c r="D96" s="269" cm="1">
        <f t="array" aca="1" ref="D96" ca="1">IF($B96="","",IFERROR(IF(INDEX('Data Tab - BV Infill'!T$37:T$1000,MATCH($B96,INT('Data Tab - BV Infill'!$C$37:$C$1000),0))="",NA(),INDEX('Data Tab - BV Infill'!T$37:T$1000,MATCH($B96,INT('Data Tab - BV Infill'!$C$37:$C$1000),0))),MAX(IF('SCADA Data'!$B$37:$B$402=$B96,'SCADA Data'!E$37:E$402,""),IF('SCADA Data - Historic'!$B$37:$B$402=$B96,'SCADA Data - Historic'!E$37:E$402,""))))</f>
        <v>266.09375</v>
      </c>
      <c r="E96" s="269" cm="1">
        <f t="array" aca="1" ref="E96" ca="1">IF($B96="","",IFERROR(IF(INDEX('Data Tab - BV Infill'!U$37:U$1000,MATCH($B96,INT('Data Tab - BV Infill'!$C$37:$C$1000),0))="",NA(),INDEX('Data Tab - BV Infill'!U$37:U$1000,MATCH($B96,INT('Data Tab - BV Infill'!$C$37:$C$1000),0))),MAX(IF('SCADA Data'!$B$37:$B$402=$B96,'SCADA Data'!F$37:F$402,""),IF('SCADA Data - Historic'!$B$37:$B$402=$B96,'SCADA Data - Historic'!F$37:F$402,""))))</f>
        <v>0</v>
      </c>
      <c r="F96" s="114" t="str">
        <f t="array" aca="1" ref="F96" ca="1">IFERROR(INDEX('Data Tab - BV Infill'!$S$37:$S$402,MATCH($B96,INT('Data Tab - BV Infill'!$C$37:$C$402)*('Data Tab - BV Infill'!$S$37:$S$402&lt;&gt;""),0)),"")</f>
        <v/>
      </c>
      <c r="G96" s="270" cm="1">
        <f t="array" aca="1" ref="G96" ca="1">IF($B96="","",IFERROR(IF(INDEX('Data Tab - MK Infill'!R$37:R$402,MATCH($B96,INT('Data Tab - MK Infill'!$C$37:$C$402),0))="",NA(),INDEX('Data Tab - MK Infill'!R$37:R$402,MATCH($B96,INT('Data Tab - MK Infill'!$C$37:$C$402),0))),MAX(IF('SCADA Data'!$B$37:$B$402=$B96,'SCADA Data'!G$37:G$402,""),IF('SCADA Data - Historic'!$B$37:$B$402=$B96,'SCADA Data - Historic'!G$37:G$402,""))))</f>
        <v>1161</v>
      </c>
      <c r="H96" s="114" t="str">
        <f t="array" aca="1" ref="H96" ca="1">IFERROR(INDEX('Data Tab - MK Infill'!$S$37:$S$402,MATCH($B96,INT('Data Tab - MK Infill'!$C$37:$C$402)*('Data Tab - MK Infill'!$S$37:$S$402&lt;&gt;""),0)),"")</f>
        <v/>
      </c>
      <c r="I96" s="273" cm="1">
        <f t="array" aca="1" ref="I96" ca="1">IF($B96="","",IFERROR(IF(INDEX('Data Tab - NH Infill'!R$37:R$1000,MATCH($B96,INT('Data Tab - NH Infill'!$C$37:$C$1000),0))="",NA(),INDEX('Data Tab - NH Infill'!R$37:R$1000,MATCH($B96,INT('Data Tab - NH Infill'!$C$37:$C$1000),0))),MAX(IF('SCADA Data'!$B$37:$B$402=$B96,'SCADA Data'!I$37:I$402,""),IF('SCADA Data - Historic'!$B$37:$B$402=$B96,'SCADA Data - Historic'!I$37:I$402,""))))</f>
        <v>3145</v>
      </c>
      <c r="J96" s="114" t="str">
        <f t="array" aca="1" ref="J96" ca="1">IFERROR(INDEX('Data Tab - NH Infill'!$S$37:$S$1000,MATCH($B96,INT('Data Tab - NH Infill'!$C$37:$C$1000)*('Data Tab - NH Infill'!$S$37:$S$1000&lt;&gt;""),0)),"")</f>
        <v/>
      </c>
      <c r="K96" s="272">
        <f t="array" aca="1" ref="K96" ca="1">IF($B96="","",IFERROR(IF(INDEX('Data Tab - SH Infill'!R$37:R$402,MATCH($B96,INT('Data Tab - SH Infill'!$C$37:$C$402),0))="",NA(),INDEX('Data Tab - SH Infill'!R$37:R$402,MATCH($B96,INT('Data Tab - SH Infill'!$C$37:$C$402),0))),MAX(IF('SCADA Data'!$B$37:$B$8980=$B96,'SCADA Data'!H$37:H$8980,""),IF('SCADA Data - Historic'!$B$37:$B$8980=$B96,'SCADA Data - Historic'!H$37:H$8980,""))))</f>
        <v>413.98001098632813</v>
      </c>
      <c r="L96" s="250" t="str">
        <f t="array" aca="1" ref="L96" ca="1">IFERROR(INDEX('Data Tab - SH Infill'!$S$37:$S$402,MATCH($B96,INT('Data Tab - SH Infill'!$C$37:$C$402)*('Data Tab - SH Infill'!$S$37:$S$402&lt;&gt;""),0)),"")</f>
        <v/>
      </c>
    </row>
    <row r="97" spans="2:12" s="264" customFormat="1" x14ac:dyDescent="0.2">
      <c r="B97" s="265">
        <f t="shared" ca="1" si="1"/>
        <v>45013</v>
      </c>
      <c r="C97" s="266" cm="1">
        <f t="array" aca="1" ref="C97" ca="1">IF($B97="","",IFERROR(IF(INDEX('Data Tab - BV Infill'!R$37:R$1000,MATCH($B97,INT('Data Tab - BV Infill'!$C$37:$C$1000),0))="",NA(),INDEX('Data Tab - BV Infill'!R$37:R$1000,MATCH($B97,INT('Data Tab - BV Infill'!$C$37:$C$1000),0))),MAX(IF('SCADA Data'!$B$37:$B$402=$B97,'SCADA Data'!D$37:D$402,""),IF('SCADA Data - Historic'!$B$37:$B$402=$B97,'SCADA Data - Historic'!D$37:D$402,""))))</f>
        <v>696.921875</v>
      </c>
      <c r="D97" s="267" cm="1">
        <f t="array" aca="1" ref="D97" ca="1">IF($B97="","",IFERROR(IF(INDEX('Data Tab - BV Infill'!T$37:T$1000,MATCH($B97,INT('Data Tab - BV Infill'!$C$37:$C$1000),0))="",NA(),INDEX('Data Tab - BV Infill'!T$37:T$1000,MATCH($B97,INT('Data Tab - BV Infill'!$C$37:$C$1000),0))),MAX(IF('SCADA Data'!$B$37:$B$402=$B97,'SCADA Data'!E$37:E$402,""),IF('SCADA Data - Historic'!$B$37:$B$402=$B97,'SCADA Data - Historic'!E$37:E$402,""))))</f>
        <v>415.8984375</v>
      </c>
      <c r="E97" s="267" cm="1">
        <f t="array" aca="1" ref="E97" ca="1">IF($B97="","",IFERROR(IF(INDEX('Data Tab - BV Infill'!U$37:U$1000,MATCH($B97,INT('Data Tab - BV Infill'!$C$37:$C$1000),0))="",NA(),INDEX('Data Tab - BV Infill'!U$37:U$1000,MATCH($B97,INT('Data Tab - BV Infill'!$C$37:$C$1000),0))),MAX(IF('SCADA Data'!$B$37:$B$402=$B97,'SCADA Data'!F$37:F$402,""),IF('SCADA Data - Historic'!$B$37:$B$402=$B97,'SCADA Data - Historic'!F$37:F$402,""))))</f>
        <v>0</v>
      </c>
      <c r="F97" s="101" t="str">
        <f t="array" aca="1" ref="F97" ca="1">IFERROR(INDEX('Data Tab - BV Infill'!$S$37:$S$402,MATCH($B97,INT('Data Tab - BV Infill'!$C$37:$C$402)*('Data Tab - BV Infill'!$S$37:$S$402&lt;&gt;""),0)),"")</f>
        <v/>
      </c>
      <c r="G97" s="266" cm="1">
        <f t="array" aca="1" ref="G97" ca="1">IF($B97="","",IFERROR(IF(INDEX('Data Tab - MK Infill'!R$37:R$402,MATCH($B97,INT('Data Tab - MK Infill'!$C$37:$C$402),0))="",NA(),INDEX('Data Tab - MK Infill'!R$37:R$402,MATCH($B97,INT('Data Tab - MK Infill'!$C$37:$C$402),0))),MAX(IF('SCADA Data'!$B$37:$B$402=$B97,'SCADA Data'!G$37:G$402,""),IF('SCADA Data - Historic'!$B$37:$B$402=$B97,'SCADA Data - Historic'!G$37:G$402,""))))</f>
        <v>2858</v>
      </c>
      <c r="H97" s="101" t="str">
        <f t="array" aca="1" ref="H97" ca="1">IFERROR(INDEX('Data Tab - MK Infill'!$S$37:$S$402,MATCH($B97,INT('Data Tab - MK Infill'!$C$37:$C$402)*('Data Tab - MK Infill'!$S$37:$S$402&lt;&gt;""),0)),"")</f>
        <v/>
      </c>
      <c r="I97" s="266" cm="1">
        <f t="array" aca="1" ref="I97" ca="1">IF($B97="","",IFERROR(IF(INDEX('Data Tab - NH Infill'!R$37:R$1000,MATCH($B97,INT('Data Tab - NH Infill'!$C$37:$C$1000),0))="",NA(),INDEX('Data Tab - NH Infill'!R$37:R$1000,MATCH($B97,INT('Data Tab - NH Infill'!$C$37:$C$1000),0))),MAX(IF('SCADA Data'!$B$37:$B$402=$B97,'SCADA Data'!I$37:I$402,""),IF('SCADA Data - Historic'!$B$37:$B$402=$B97,'SCADA Data - Historic'!I$37:I$402,""))))</f>
        <v>2665</v>
      </c>
      <c r="J97" s="101" t="str">
        <f t="array" aca="1" ref="J97" ca="1">IFERROR(INDEX('Data Tab - NH Infill'!$S$37:$S$1000,MATCH($B97,INT('Data Tab - NH Infill'!$C$37:$C$1000)*('Data Tab - NH Infill'!$S$37:$S$1000&lt;&gt;""),0)),"")</f>
        <v/>
      </c>
      <c r="K97" s="266">
        <f t="array" aca="1" ref="K97" ca="1">IF($B97="","",IFERROR(IF(INDEX('Data Tab - SH Infill'!R$37:R$402,MATCH($B97,INT('Data Tab - SH Infill'!$C$37:$C$402),0))="",NA(),INDEX('Data Tab - SH Infill'!R$37:R$402,MATCH($B97,INT('Data Tab - SH Infill'!$C$37:$C$402),0))),MAX(IF('SCADA Data'!$B$37:$B$8980=$B97,'SCADA Data'!H$37:H$8980,""),IF('SCADA Data - Historic'!$B$37:$B$8980=$B97,'SCADA Data - Historic'!H$37:H$8980,""))))</f>
        <v>424.1400146484375</v>
      </c>
      <c r="L97" s="249" t="str">
        <f t="array" aca="1" ref="L97" ca="1">IFERROR(INDEX('Data Tab - SH Infill'!$S$37:$S$402,MATCH($B97,INT('Data Tab - SH Infill'!$C$37:$C$402)*('Data Tab - SH Infill'!$S$37:$S$402&lt;&gt;""),0)),"")</f>
        <v/>
      </c>
    </row>
    <row r="98" spans="2:12" s="264" customFormat="1" x14ac:dyDescent="0.2">
      <c r="B98" s="265">
        <f t="shared" ca="1" si="1"/>
        <v>45014</v>
      </c>
      <c r="C98" s="268" cm="1">
        <f t="array" aca="1" ref="C98" ca="1">IF($B98="","",IFERROR(IF(INDEX('Data Tab - BV Infill'!R$37:R$1000,MATCH($B98,INT('Data Tab - BV Infill'!$C$37:$C$1000),0))="",NA(),INDEX('Data Tab - BV Infill'!R$37:R$1000,MATCH($B98,INT('Data Tab - BV Infill'!$C$37:$C$1000),0))),MAX(IF('SCADA Data'!$B$37:$B$402=$B98,'SCADA Data'!D$37:D$402,""),IF('SCADA Data - Historic'!$B$37:$B$402=$B98,'SCADA Data - Historic'!D$37:D$402,""))))</f>
        <v>1689.1875</v>
      </c>
      <c r="D98" s="269" cm="1">
        <f t="array" aca="1" ref="D98" ca="1">IF($B98="","",IFERROR(IF(INDEX('Data Tab - BV Infill'!T$37:T$1000,MATCH($B98,INT('Data Tab - BV Infill'!$C$37:$C$1000),0))="",NA(),INDEX('Data Tab - BV Infill'!T$37:T$1000,MATCH($B98,INT('Data Tab - BV Infill'!$C$37:$C$1000),0))),MAX(IF('SCADA Data'!$B$37:$B$402=$B98,'SCADA Data'!E$37:E$402,""),IF('SCADA Data - Historic'!$B$37:$B$402=$B98,'SCADA Data - Historic'!E$37:E$402,""))))</f>
        <v>623.44140625</v>
      </c>
      <c r="E98" s="269" cm="1">
        <f t="array" aca="1" ref="E98" ca="1">IF($B98="","",IFERROR(IF(INDEX('Data Tab - BV Infill'!U$37:U$1000,MATCH($B98,INT('Data Tab - BV Infill'!$C$37:$C$1000),0))="",NA(),INDEX('Data Tab - BV Infill'!U$37:U$1000,MATCH($B98,INT('Data Tab - BV Infill'!$C$37:$C$1000),0))),MAX(IF('SCADA Data'!$B$37:$B$402=$B98,'SCADA Data'!F$37:F$402,""),IF('SCADA Data - Historic'!$B$37:$B$402=$B98,'SCADA Data - Historic'!F$37:F$402,""))))</f>
        <v>0</v>
      </c>
      <c r="F98" s="114" t="str">
        <f t="array" aca="1" ref="F98" ca="1">IFERROR(INDEX('Data Tab - BV Infill'!$S$37:$S$402,MATCH($B98,INT('Data Tab - BV Infill'!$C$37:$C$402)*('Data Tab - BV Infill'!$S$37:$S$402&lt;&gt;""),0)),"")</f>
        <v/>
      </c>
      <c r="G98" s="270" cm="1">
        <f t="array" aca="1" ref="G98" ca="1">IF($B98="","",IFERROR(IF(INDEX('Data Tab - MK Infill'!R$37:R$402,MATCH($B98,INT('Data Tab - MK Infill'!$C$37:$C$402),0))="",NA(),INDEX('Data Tab - MK Infill'!R$37:R$402,MATCH($B98,INT('Data Tab - MK Infill'!$C$37:$C$402),0))),MAX(IF('SCADA Data'!$B$37:$B$402=$B98,'SCADA Data'!G$37:G$402,""),IF('SCADA Data - Historic'!$B$37:$B$402=$B98,'SCADA Data - Historic'!G$37:G$402,""))))</f>
        <v>5208</v>
      </c>
      <c r="H98" s="114" t="str">
        <f t="array" aca="1" ref="H98" ca="1">IFERROR(INDEX('Data Tab - MK Infill'!$S$37:$S$402,MATCH($B98,INT('Data Tab - MK Infill'!$C$37:$C$402)*('Data Tab - MK Infill'!$S$37:$S$402&lt;&gt;""),0)),"")</f>
        <v/>
      </c>
      <c r="I98" s="273" cm="1">
        <f t="array" aca="1" ref="I98" ca="1">IF($B98="","",IFERROR(IF(INDEX('Data Tab - NH Infill'!R$37:R$1000,MATCH($B98,INT('Data Tab - NH Infill'!$C$37:$C$1000),0))="",NA(),INDEX('Data Tab - NH Infill'!R$37:R$1000,MATCH($B98,INT('Data Tab - NH Infill'!$C$37:$C$1000),0))),MAX(IF('SCADA Data'!$B$37:$B$402=$B98,'SCADA Data'!I$37:I$402,""),IF('SCADA Data - Historic'!$B$37:$B$402=$B98,'SCADA Data - Historic'!I$37:I$402,""))))</f>
        <v>4550</v>
      </c>
      <c r="J98" s="114" t="str">
        <f t="array" aca="1" ref="J98" ca="1">IFERROR(INDEX('Data Tab - NH Infill'!$S$37:$S$1000,MATCH($B98,INT('Data Tab - NH Infill'!$C$37:$C$1000)*('Data Tab - NH Infill'!$S$37:$S$1000&lt;&gt;""),0)),"")</f>
        <v/>
      </c>
      <c r="K98" s="272">
        <f t="array" aca="1" ref="K98" ca="1">IF($B98="","",IFERROR(IF(INDEX('Data Tab - SH Infill'!R$37:R$402,MATCH($B98,INT('Data Tab - SH Infill'!$C$37:$C$402),0))="",NA(),INDEX('Data Tab - SH Infill'!R$37:R$402,MATCH($B98,INT('Data Tab - SH Infill'!$C$37:$C$402),0))),MAX(IF('SCADA Data'!$B$37:$B$8980=$B98,'SCADA Data'!H$37:H$8980,""),IF('SCADA Data - Historic'!$B$37:$B$8980=$B98,'SCADA Data - Historic'!H$37:H$8980,""))))</f>
        <v>968.07000732421875</v>
      </c>
      <c r="L98" s="250" t="str">
        <f t="array" aca="1" ref="L98" ca="1">IFERROR(INDEX('Data Tab - SH Infill'!$S$37:$S$402,MATCH($B98,INT('Data Tab - SH Infill'!$C$37:$C$402)*('Data Tab - SH Infill'!$S$37:$S$402&lt;&gt;""),0)),"")</f>
        <v/>
      </c>
    </row>
    <row r="99" spans="2:12" s="264" customFormat="1" x14ac:dyDescent="0.2">
      <c r="B99" s="265">
        <f t="shared" ca="1" si="1"/>
        <v>45015</v>
      </c>
      <c r="C99" s="266" cm="1">
        <f t="array" aca="1" ref="C99" ca="1">IF($B99="","",IFERROR(IF(INDEX('Data Tab - BV Infill'!R$37:R$1000,MATCH($B99,INT('Data Tab - BV Infill'!$C$37:$C$1000),0))="",NA(),INDEX('Data Tab - BV Infill'!R$37:R$1000,MATCH($B99,INT('Data Tab - BV Infill'!$C$37:$C$1000),0))),MAX(IF('SCADA Data'!$B$37:$B$402=$B99,'SCADA Data'!D$37:D$402,""),IF('SCADA Data - Historic'!$B$37:$B$402=$B99,'SCADA Data - Historic'!D$37:D$402,""))))</f>
        <v>615.11328125</v>
      </c>
      <c r="D99" s="267" cm="1">
        <f t="array" aca="1" ref="D99" ca="1">IF($B99="","",IFERROR(IF(INDEX('Data Tab - BV Infill'!T$37:T$1000,MATCH($B99,INT('Data Tab - BV Infill'!$C$37:$C$1000),0))="",NA(),INDEX('Data Tab - BV Infill'!T$37:T$1000,MATCH($B99,INT('Data Tab - BV Infill'!$C$37:$C$1000),0))),MAX(IF('SCADA Data'!$B$37:$B$402=$B99,'SCADA Data'!E$37:E$402,""),IF('SCADA Data - Historic'!$B$37:$B$402=$B99,'SCADA Data - Historic'!E$37:E$402,""))))</f>
        <v>467.1875</v>
      </c>
      <c r="E99" s="267" cm="1">
        <f t="array" aca="1" ref="E99" ca="1">IF($B99="","",IFERROR(IF(INDEX('Data Tab - BV Infill'!U$37:U$1000,MATCH($B99,INT('Data Tab - BV Infill'!$C$37:$C$1000),0))="",NA(),INDEX('Data Tab - BV Infill'!U$37:U$1000,MATCH($B99,INT('Data Tab - BV Infill'!$C$37:$C$1000),0))),MAX(IF('SCADA Data'!$B$37:$B$402=$B99,'SCADA Data'!F$37:F$402,""),IF('SCADA Data - Historic'!$B$37:$B$402=$B99,'SCADA Data - Historic'!F$37:F$402,""))))</f>
        <v>0</v>
      </c>
      <c r="F99" s="101" t="str">
        <f t="array" aca="1" ref="F99" ca="1">IFERROR(INDEX('Data Tab - BV Infill'!$S$37:$S$402,MATCH($B99,INT('Data Tab - BV Infill'!$C$37:$C$402)*('Data Tab - BV Infill'!$S$37:$S$402&lt;&gt;""),0)),"")</f>
        <v/>
      </c>
      <c r="G99" s="266" cm="1">
        <f t="array" aca="1" ref="G99" ca="1">IF($B99="","",IFERROR(IF(INDEX('Data Tab - MK Infill'!R$37:R$402,MATCH($B99,INT('Data Tab - MK Infill'!$C$37:$C$402),0))="",NA(),INDEX('Data Tab - MK Infill'!R$37:R$402,MATCH($B99,INT('Data Tab - MK Infill'!$C$37:$C$402),0))),MAX(IF('SCADA Data'!$B$37:$B$402=$B99,'SCADA Data'!G$37:G$402,""),IF('SCADA Data - Historic'!$B$37:$B$402=$B99,'SCADA Data - Historic'!G$37:G$402,""))))</f>
        <v>2924</v>
      </c>
      <c r="H99" s="101" t="str">
        <f t="array" aca="1" ref="H99" ca="1">IFERROR(INDEX('Data Tab - MK Infill'!$S$37:$S$402,MATCH($B99,INT('Data Tab - MK Infill'!$C$37:$C$402)*('Data Tab - MK Infill'!$S$37:$S$402&lt;&gt;""),0)),"")</f>
        <v/>
      </c>
      <c r="I99" s="266" cm="1">
        <f t="array" aca="1" ref="I99" ca="1">IF($B99="","",IFERROR(IF(INDEX('Data Tab - NH Infill'!R$37:R$1000,MATCH($B99,INT('Data Tab - NH Infill'!$C$37:$C$1000),0))="",NA(),INDEX('Data Tab - NH Infill'!R$37:R$1000,MATCH($B99,INT('Data Tab - NH Infill'!$C$37:$C$1000),0))),MAX(IF('SCADA Data'!$B$37:$B$402=$B99,'SCADA Data'!I$37:I$402,""),IF('SCADA Data - Historic'!$B$37:$B$402=$B99,'SCADA Data - Historic'!I$37:I$402,""))))</f>
        <v>2371.5</v>
      </c>
      <c r="J99" s="101" t="str">
        <f t="array" aca="1" ref="J99" ca="1">IFERROR(INDEX('Data Tab - NH Infill'!$S$37:$S$1000,MATCH($B99,INT('Data Tab - NH Infill'!$C$37:$C$1000)*('Data Tab - NH Infill'!$S$37:$S$1000&lt;&gt;""),0)),"")</f>
        <v/>
      </c>
      <c r="K99" s="266">
        <f t="array" aca="1" ref="K99" ca="1">IF($B99="","",IFERROR(IF(INDEX('Data Tab - SH Infill'!R$37:R$402,MATCH($B99,INT('Data Tab - SH Infill'!$C$37:$C$402),0))="",NA(),INDEX('Data Tab - SH Infill'!R$37:R$402,MATCH($B99,INT('Data Tab - SH Infill'!$C$37:$C$402),0))),MAX(IF('SCADA Data'!$B$37:$B$8980=$B99,'SCADA Data'!H$37:H$8980,""),IF('SCADA Data - Historic'!$B$37:$B$8980=$B99,'SCADA Data - Historic'!H$37:H$8980,""))))</f>
        <v>389.92001342773438</v>
      </c>
      <c r="L99" s="249" t="str">
        <f t="array" aca="1" ref="L99" ca="1">IFERROR(INDEX('Data Tab - SH Infill'!$S$37:$S$402,MATCH($B99,INT('Data Tab - SH Infill'!$C$37:$C$402)*('Data Tab - SH Infill'!$S$37:$S$402&lt;&gt;""),0)),"")</f>
        <v/>
      </c>
    </row>
    <row r="100" spans="2:12" s="264" customFormat="1" x14ac:dyDescent="0.2">
      <c r="B100" s="265">
        <f t="shared" ca="1" si="1"/>
        <v>45016</v>
      </c>
      <c r="C100" s="268" cm="1">
        <f t="array" aca="1" ref="C100" ca="1">IF($B100="","",IFERROR(IF(INDEX('Data Tab - BV Infill'!R$37:R$1000,MATCH($B100,INT('Data Tab - BV Infill'!$C$37:$C$1000),0))="",NA(),INDEX('Data Tab - BV Infill'!R$37:R$1000,MATCH($B100,INT('Data Tab - BV Infill'!$C$37:$C$1000),0))),MAX(IF('SCADA Data'!$B$37:$B$402=$B100,'SCADA Data'!D$37:D$402,""),IF('SCADA Data - Historic'!$B$37:$B$402=$B100,'SCADA Data - Historic'!D$37:D$402,""))))</f>
        <v>356.5859375</v>
      </c>
      <c r="D100" s="269" cm="1">
        <f t="array" aca="1" ref="D100" ca="1">IF($B100="","",IFERROR(IF(INDEX('Data Tab - BV Infill'!T$37:T$1000,MATCH($B100,INT('Data Tab - BV Infill'!$C$37:$C$1000),0))="",NA(),INDEX('Data Tab - BV Infill'!T$37:T$1000,MATCH($B100,INT('Data Tab - BV Infill'!$C$37:$C$1000),0))),MAX(IF('SCADA Data'!$B$37:$B$402=$B100,'SCADA Data'!E$37:E$402,""),IF('SCADA Data - Historic'!$B$37:$B$402=$B100,'SCADA Data - Historic'!E$37:E$402,""))))</f>
        <v>241.515625</v>
      </c>
      <c r="E100" s="269" cm="1">
        <f t="array" aca="1" ref="E100" ca="1">IF($B100="","",IFERROR(IF(INDEX('Data Tab - BV Infill'!U$37:U$1000,MATCH($B100,INT('Data Tab - BV Infill'!$C$37:$C$1000),0))="",NA(),INDEX('Data Tab - BV Infill'!U$37:U$1000,MATCH($B100,INT('Data Tab - BV Infill'!$C$37:$C$1000),0))),MAX(IF('SCADA Data'!$B$37:$B$402=$B100,'SCADA Data'!F$37:F$402,""),IF('SCADA Data - Historic'!$B$37:$B$402=$B100,'SCADA Data - Historic'!F$37:F$402,""))))</f>
        <v>0</v>
      </c>
      <c r="F100" s="114" t="str">
        <f t="array" aca="1" ref="F100" ca="1">IFERROR(INDEX('Data Tab - BV Infill'!$S$37:$S$402,MATCH($B100,INT('Data Tab - BV Infill'!$C$37:$C$402)*('Data Tab - BV Infill'!$S$37:$S$402&lt;&gt;""),0)),"")</f>
        <v/>
      </c>
      <c r="G100" s="270" cm="1">
        <f t="array" aca="1" ref="G100" ca="1">IF($B100="","",IFERROR(IF(INDEX('Data Tab - MK Infill'!R$37:R$402,MATCH($B100,INT('Data Tab - MK Infill'!$C$37:$C$402),0))="",NA(),INDEX('Data Tab - MK Infill'!R$37:R$402,MATCH($B100,INT('Data Tab - MK Infill'!$C$37:$C$402),0))),MAX(IF('SCADA Data'!$B$37:$B$402=$B100,'SCADA Data'!G$37:G$402,""),IF('SCADA Data - Historic'!$B$37:$B$402=$B100,'SCADA Data - Historic'!G$37:G$402,""))))</f>
        <v>1584</v>
      </c>
      <c r="H100" s="114" t="str">
        <f t="array" aca="1" ref="H100" ca="1">IFERROR(INDEX('Data Tab - MK Infill'!$S$37:$S$402,MATCH($B100,INT('Data Tab - MK Infill'!$C$37:$C$402)*('Data Tab - MK Infill'!$S$37:$S$402&lt;&gt;""),0)),"")</f>
        <v/>
      </c>
      <c r="I100" s="273" cm="1">
        <f t="array" aca="1" ref="I100" ca="1">IF($B100="","",IFERROR(IF(INDEX('Data Tab - NH Infill'!R$37:R$1000,MATCH($B100,INT('Data Tab - NH Infill'!$C$37:$C$1000),0))="",NA(),INDEX('Data Tab - NH Infill'!R$37:R$1000,MATCH($B100,INT('Data Tab - NH Infill'!$C$37:$C$1000),0))),MAX(IF('SCADA Data'!$B$37:$B$402=$B100,'SCADA Data'!I$37:I$402,""),IF('SCADA Data - Historic'!$B$37:$B$402=$B100,'SCADA Data - Historic'!I$37:I$402,""))))</f>
        <v>1941</v>
      </c>
      <c r="J100" s="114" t="str">
        <f t="array" aca="1" ref="J100" ca="1">IFERROR(INDEX('Data Tab - NH Infill'!$S$37:$S$1000,MATCH($B100,INT('Data Tab - NH Infill'!$C$37:$C$1000)*('Data Tab - NH Infill'!$S$37:$S$1000&lt;&gt;""),0)),"")</f>
        <v/>
      </c>
      <c r="K100" s="272">
        <f t="array" aca="1" ref="K100" ca="1">IF($B100="","",IFERROR(IF(INDEX('Data Tab - SH Infill'!R$37:R$402,MATCH($B100,INT('Data Tab - SH Infill'!$C$37:$C$402),0))="",NA(),INDEX('Data Tab - SH Infill'!R$37:R$402,MATCH($B100,INT('Data Tab - SH Infill'!$C$37:$C$402),0))),MAX(IF('SCADA Data'!$B$37:$B$8980=$B100,'SCADA Data'!H$37:H$8980,""),IF('SCADA Data - Historic'!$B$37:$B$8980=$B100,'SCADA Data - Historic'!H$37:H$8980,""))))</f>
        <v>291.33999633789063</v>
      </c>
      <c r="L100" s="250" t="str">
        <f t="array" aca="1" ref="L100" ca="1">IFERROR(INDEX('Data Tab - SH Infill'!$S$37:$S$402,MATCH($B100,INT('Data Tab - SH Infill'!$C$37:$C$402)*('Data Tab - SH Infill'!$S$37:$S$402&lt;&gt;""),0)),"")</f>
        <v/>
      </c>
    </row>
    <row r="101" spans="2:12" s="264" customFormat="1" x14ac:dyDescent="0.2">
      <c r="B101" s="265">
        <f t="shared" ca="1" si="1"/>
        <v>45017</v>
      </c>
      <c r="C101" s="266" cm="1">
        <f t="array" aca="1" ref="C101" ca="1">IF($B101="","",IFERROR(IF(INDEX('Data Tab - BV Infill'!R$37:R$1000,MATCH($B101,INT('Data Tab - BV Infill'!$C$37:$C$1000),0))="",NA(),INDEX('Data Tab - BV Infill'!R$37:R$1000,MATCH($B101,INT('Data Tab - BV Infill'!$C$37:$C$1000),0))),MAX(IF('SCADA Data'!$B$37:$B$402=$B101,'SCADA Data'!D$37:D$402,""),IF('SCADA Data - Historic'!$B$37:$B$402=$B101,'SCADA Data - Historic'!D$37:D$402,""))))</f>
        <v>280.56640625</v>
      </c>
      <c r="D101" s="267" cm="1">
        <f t="array" aca="1" ref="D101" ca="1">IF($B101="","",IFERROR(IF(INDEX('Data Tab - BV Infill'!T$37:T$1000,MATCH($B101,INT('Data Tab - BV Infill'!$C$37:$C$1000),0))="",NA(),INDEX('Data Tab - BV Infill'!T$37:T$1000,MATCH($B101,INT('Data Tab - BV Infill'!$C$37:$C$1000),0))),MAX(IF('SCADA Data'!$B$37:$B$402=$B101,'SCADA Data'!E$37:E$402,""),IF('SCADA Data - Historic'!$B$37:$B$402=$B101,'SCADA Data - Historic'!E$37:E$402,""))))</f>
        <v>290.82421875</v>
      </c>
      <c r="E101" s="267" cm="1">
        <f t="array" aca="1" ref="E101" ca="1">IF($B101="","",IFERROR(IF(INDEX('Data Tab - BV Infill'!U$37:U$1000,MATCH($B101,INT('Data Tab - BV Infill'!$C$37:$C$1000),0))="",NA(),INDEX('Data Tab - BV Infill'!U$37:U$1000,MATCH($B101,INT('Data Tab - BV Infill'!$C$37:$C$1000),0))),MAX(IF('SCADA Data'!$B$37:$B$402=$B101,'SCADA Data'!F$37:F$402,""),IF('SCADA Data - Historic'!$B$37:$B$402=$B101,'SCADA Data - Historic'!F$37:F$402,""))))</f>
        <v>0</v>
      </c>
      <c r="F101" s="101" t="str">
        <f t="array" aca="1" ref="F101" ca="1">IFERROR(INDEX('Data Tab - BV Infill'!$S$37:$S$402,MATCH($B101,INT('Data Tab - BV Infill'!$C$37:$C$402)*('Data Tab - BV Infill'!$S$37:$S$402&lt;&gt;""),0)),"")</f>
        <v/>
      </c>
      <c r="G101" s="266" cm="1">
        <f t="array" aca="1" ref="G101" ca="1">IF($B101="","",IFERROR(IF(INDEX('Data Tab - MK Infill'!R$37:R$402,MATCH($B101,INT('Data Tab - MK Infill'!$C$37:$C$402),0))="",NA(),INDEX('Data Tab - MK Infill'!R$37:R$402,MATCH($B101,INT('Data Tab - MK Infill'!$C$37:$C$402),0))),MAX(IF('SCADA Data'!$B$37:$B$402=$B101,'SCADA Data'!G$37:G$402,""),IF('SCADA Data - Historic'!$B$37:$B$402=$B101,'SCADA Data - Historic'!G$37:G$402,""))))</f>
        <v>1396</v>
      </c>
      <c r="H101" s="101" t="str">
        <f t="array" aca="1" ref="H101" ca="1">IFERROR(INDEX('Data Tab - MK Infill'!$S$37:$S$402,MATCH($B101,INT('Data Tab - MK Infill'!$C$37:$C$402)*('Data Tab - MK Infill'!$S$37:$S$402&lt;&gt;""),0)),"")</f>
        <v/>
      </c>
      <c r="I101" s="266" cm="1">
        <f t="array" aca="1" ref="I101" ca="1">IF($B101="","",IFERROR(IF(INDEX('Data Tab - NH Infill'!R$37:R$1000,MATCH($B101,INT('Data Tab - NH Infill'!$C$37:$C$1000),0))="",NA(),INDEX('Data Tab - NH Infill'!R$37:R$1000,MATCH($B101,INT('Data Tab - NH Infill'!$C$37:$C$1000),0))),MAX(IF('SCADA Data'!$B$37:$B$402=$B101,'SCADA Data'!I$37:I$402,""),IF('SCADA Data - Historic'!$B$37:$B$402=$B101,'SCADA Data - Historic'!I$37:I$402,""))))</f>
        <v>1786</v>
      </c>
      <c r="J101" s="101" t="str">
        <f t="array" aca="1" ref="J101" ca="1">IFERROR(INDEX('Data Tab - NH Infill'!$S$37:$S$1000,MATCH($B101,INT('Data Tab - NH Infill'!$C$37:$C$1000)*('Data Tab - NH Infill'!$S$37:$S$1000&lt;&gt;""),0)),"")</f>
        <v/>
      </c>
      <c r="K101" s="266">
        <f t="array" aca="1" ref="K101" ca="1">IF($B101="","",IFERROR(IF(INDEX('Data Tab - SH Infill'!R$37:R$402,MATCH($B101,INT('Data Tab - SH Infill'!$C$37:$C$402),0))="",NA(),INDEX('Data Tab - SH Infill'!R$37:R$402,MATCH($B101,INT('Data Tab - SH Infill'!$C$37:$C$402),0))),MAX(IF('SCADA Data'!$B$37:$B$8980=$B101,'SCADA Data'!H$37:H$8980,""),IF('SCADA Data - Historic'!$B$37:$B$8980=$B101,'SCADA Data - Historic'!H$37:H$8980,""))))</f>
        <v>264.70999145507813</v>
      </c>
      <c r="L101" s="249" t="str">
        <f t="array" aca="1" ref="L101" ca="1">IFERROR(INDEX('Data Tab - SH Infill'!$S$37:$S$402,MATCH($B101,INT('Data Tab - SH Infill'!$C$37:$C$402)*('Data Tab - SH Infill'!$S$37:$S$402&lt;&gt;""),0)),"")</f>
        <v/>
      </c>
    </row>
    <row r="102" spans="2:12" s="264" customFormat="1" x14ac:dyDescent="0.2">
      <c r="B102" s="265">
        <f t="shared" ca="1" si="1"/>
        <v>45018</v>
      </c>
      <c r="C102" s="268" cm="1">
        <f t="array" aca="1" ref="C102" ca="1">IF($B102="","",IFERROR(IF(INDEX('Data Tab - BV Infill'!R$37:R$1000,MATCH($B102,INT('Data Tab - BV Infill'!$C$37:$C$1000),0))="",NA(),INDEX('Data Tab - BV Infill'!R$37:R$1000,MATCH($B102,INT('Data Tab - BV Infill'!$C$37:$C$1000),0))),MAX(IF('SCADA Data'!$B$37:$B$402=$B102,'SCADA Data'!D$37:D$402,""),IF('SCADA Data - Historic'!$B$37:$B$402=$B102,'SCADA Data - Historic'!D$37:D$402,""))))</f>
        <v>254.26171875</v>
      </c>
      <c r="D102" s="269" cm="1">
        <f t="array" aca="1" ref="D102" ca="1">IF($B102="","",IFERROR(IF(INDEX('Data Tab - BV Infill'!T$37:T$1000,MATCH($B102,INT('Data Tab - BV Infill'!$C$37:$C$1000),0))="",NA(),INDEX('Data Tab - BV Infill'!T$37:T$1000,MATCH($B102,INT('Data Tab - BV Infill'!$C$37:$C$1000),0))),MAX(IF('SCADA Data'!$B$37:$B$402=$B102,'SCADA Data'!E$37:E$402,""),IF('SCADA Data - Historic'!$B$37:$B$402=$B102,'SCADA Data - Historic'!E$37:E$402,""))))</f>
        <v>244.96875</v>
      </c>
      <c r="E102" s="269" cm="1">
        <f t="array" aca="1" ref="E102" ca="1">IF($B102="","",IFERROR(IF(INDEX('Data Tab - BV Infill'!U$37:U$1000,MATCH($B102,INT('Data Tab - BV Infill'!$C$37:$C$1000),0))="",NA(),INDEX('Data Tab - BV Infill'!U$37:U$1000,MATCH($B102,INT('Data Tab - BV Infill'!$C$37:$C$1000),0))),MAX(IF('SCADA Data'!$B$37:$B$402=$B102,'SCADA Data'!F$37:F$402,""),IF('SCADA Data - Historic'!$B$37:$B$402=$B102,'SCADA Data - Historic'!F$37:F$402,""))))</f>
        <v>0</v>
      </c>
      <c r="F102" s="114" t="str">
        <f t="array" aca="1" ref="F102" ca="1">IFERROR(INDEX('Data Tab - BV Infill'!$S$37:$S$402,MATCH($B102,INT('Data Tab - BV Infill'!$C$37:$C$402)*('Data Tab - BV Infill'!$S$37:$S$402&lt;&gt;""),0)),"")</f>
        <v/>
      </c>
      <c r="G102" s="270" cm="1">
        <f t="array" aca="1" ref="G102" ca="1">IF($B102="","",IFERROR(IF(INDEX('Data Tab - MK Infill'!R$37:R$402,MATCH($B102,INT('Data Tab - MK Infill'!$C$37:$C$402),0))="",NA(),INDEX('Data Tab - MK Infill'!R$37:R$402,MATCH($B102,INT('Data Tab - MK Infill'!$C$37:$C$402),0))),MAX(IF('SCADA Data'!$B$37:$B$402=$B102,'SCADA Data'!G$37:G$402,""),IF('SCADA Data - Historic'!$B$37:$B$402=$B102,'SCADA Data - Historic'!G$37:G$402,""))))</f>
        <v>785</v>
      </c>
      <c r="H102" s="114" t="str">
        <f t="array" aca="1" ref="H102" ca="1">IFERROR(INDEX('Data Tab - MK Infill'!$S$37:$S$402,MATCH($B102,INT('Data Tab - MK Infill'!$C$37:$C$402)*('Data Tab - MK Infill'!$S$37:$S$402&lt;&gt;""),0)),"")</f>
        <v/>
      </c>
      <c r="I102" s="273" cm="1">
        <f t="array" aca="1" ref="I102" ca="1">IF($B102="","",IFERROR(IF(INDEX('Data Tab - NH Infill'!R$37:R$1000,MATCH($B102,INT('Data Tab - NH Infill'!$C$37:$C$1000),0))="",NA(),INDEX('Data Tab - NH Infill'!R$37:R$1000,MATCH($B102,INT('Data Tab - NH Infill'!$C$37:$C$1000),0))),MAX(IF('SCADA Data'!$B$37:$B$402=$B102,'SCADA Data'!I$37:I$402,""),IF('SCADA Data - Historic'!$B$37:$B$402=$B102,'SCADA Data - Historic'!I$37:I$402,""))))</f>
        <v>1852.5</v>
      </c>
      <c r="J102" s="114" t="str">
        <f t="array" aca="1" ref="J102" ca="1">IFERROR(INDEX('Data Tab - NH Infill'!$S$37:$S$1000,MATCH($B102,INT('Data Tab - NH Infill'!$C$37:$C$1000)*('Data Tab - NH Infill'!$S$37:$S$1000&lt;&gt;""),0)),"")</f>
        <v/>
      </c>
      <c r="K102" s="272">
        <f t="array" aca="1" ref="K102" ca="1">IF($B102="","",IFERROR(IF(INDEX('Data Tab - SH Infill'!R$37:R$402,MATCH($B102,INT('Data Tab - SH Infill'!$C$37:$C$402),0))="",NA(),INDEX('Data Tab - SH Infill'!R$37:R$402,MATCH($B102,INT('Data Tab - SH Infill'!$C$37:$C$402),0))),MAX(IF('SCADA Data'!$B$37:$B$8980=$B102,'SCADA Data'!H$37:H$8980,""),IF('SCADA Data - Historic'!$B$37:$B$8980=$B102,'SCADA Data - Historic'!H$37:H$8980,""))))</f>
        <v>243.91000366210938</v>
      </c>
      <c r="L102" s="250" t="str">
        <f t="array" aca="1" ref="L102" ca="1">IFERROR(INDEX('Data Tab - SH Infill'!$S$37:$S$402,MATCH($B102,INT('Data Tab - SH Infill'!$C$37:$C$402)*('Data Tab - SH Infill'!$S$37:$S$402&lt;&gt;""),0)),"")</f>
        <v/>
      </c>
    </row>
    <row r="103" spans="2:12" s="264" customFormat="1" x14ac:dyDescent="0.2">
      <c r="B103" s="265">
        <f t="shared" ca="1" si="1"/>
        <v>45019</v>
      </c>
      <c r="C103" s="266" cm="1">
        <f t="array" aca="1" ref="C103" ca="1">IF($B103="","",IFERROR(IF(INDEX('Data Tab - BV Infill'!R$37:R$1000,MATCH($B103,INT('Data Tab - BV Infill'!$C$37:$C$1000),0))="",NA(),INDEX('Data Tab - BV Infill'!R$37:R$1000,MATCH($B103,INT('Data Tab - BV Infill'!$C$37:$C$1000),0))),MAX(IF('SCADA Data'!$B$37:$B$402=$B103,'SCADA Data'!D$37:D$402,""),IF('SCADA Data - Historic'!$B$37:$B$402=$B103,'SCADA Data - Historic'!D$37:D$402,""))))</f>
        <v>489.68359375</v>
      </c>
      <c r="D103" s="267" cm="1">
        <f t="array" aca="1" ref="D103" ca="1">IF($B103="","",IFERROR(IF(INDEX('Data Tab - BV Infill'!T$37:T$1000,MATCH($B103,INT('Data Tab - BV Infill'!$C$37:$C$1000),0))="",NA(),INDEX('Data Tab - BV Infill'!T$37:T$1000,MATCH($B103,INT('Data Tab - BV Infill'!$C$37:$C$1000),0))),MAX(IF('SCADA Data'!$B$37:$B$402=$B103,'SCADA Data'!E$37:E$402,""),IF('SCADA Data - Historic'!$B$37:$B$402=$B103,'SCADA Data - Historic'!E$37:E$402,""))))</f>
        <v>379.564453125</v>
      </c>
      <c r="E103" s="267" cm="1">
        <f t="array" aca="1" ref="E103" ca="1">IF($B103="","",IFERROR(IF(INDEX('Data Tab - BV Infill'!U$37:U$1000,MATCH($B103,INT('Data Tab - BV Infill'!$C$37:$C$1000),0))="",NA(),INDEX('Data Tab - BV Infill'!U$37:U$1000,MATCH($B103,INT('Data Tab - BV Infill'!$C$37:$C$1000),0))),MAX(IF('SCADA Data'!$B$37:$B$402=$B103,'SCADA Data'!F$37:F$402,""),IF('SCADA Data - Historic'!$B$37:$B$402=$B103,'SCADA Data - Historic'!F$37:F$402,""))))</f>
        <v>0</v>
      </c>
      <c r="F103" s="101" t="str">
        <f t="array" aca="1" ref="F103" ca="1">IFERROR(INDEX('Data Tab - BV Infill'!$S$37:$S$402,MATCH($B103,INT('Data Tab - BV Infill'!$C$37:$C$402)*('Data Tab - BV Infill'!$S$37:$S$402&lt;&gt;""),0)),"")</f>
        <v/>
      </c>
      <c r="G103" s="266" cm="1">
        <f t="array" aca="1" ref="G103" ca="1">IF($B103="","",IFERROR(IF(INDEX('Data Tab - MK Infill'!R$37:R$402,MATCH($B103,INT('Data Tab - MK Infill'!$C$37:$C$402),0))="",NA(),INDEX('Data Tab - MK Infill'!R$37:R$402,MATCH($B103,INT('Data Tab - MK Infill'!$C$37:$C$402),0))),MAX(IF('SCADA Data'!$B$37:$B$402=$B103,'SCADA Data'!G$37:G$402,""),IF('SCADA Data - Historic'!$B$37:$B$402=$B103,'SCADA Data - Historic'!G$37:G$402,""))))</f>
        <v>1869</v>
      </c>
      <c r="H103" s="101" t="str">
        <f t="array" aca="1" ref="H103" ca="1">IFERROR(INDEX('Data Tab - MK Infill'!$S$37:$S$402,MATCH($B103,INT('Data Tab - MK Infill'!$C$37:$C$402)*('Data Tab - MK Infill'!$S$37:$S$402&lt;&gt;""),0)),"")</f>
        <v/>
      </c>
      <c r="I103" s="266" cm="1">
        <f t="array" aca="1" ref="I103" ca="1">IF($B103="","",IFERROR(IF(INDEX('Data Tab - NH Infill'!R$37:R$1000,MATCH($B103,INT('Data Tab - NH Infill'!$C$37:$C$1000),0))="",NA(),INDEX('Data Tab - NH Infill'!R$37:R$1000,MATCH($B103,INT('Data Tab - NH Infill'!$C$37:$C$1000),0))),MAX(IF('SCADA Data'!$B$37:$B$402=$B103,'SCADA Data'!I$37:I$402,""),IF('SCADA Data - Historic'!$B$37:$B$402=$B103,'SCADA Data - Historic'!I$37:I$402,""))))</f>
        <v>3936</v>
      </c>
      <c r="J103" s="101" t="str">
        <f t="array" aca="1" ref="J103" ca="1">IFERROR(INDEX('Data Tab - NH Infill'!$S$37:$S$1000,MATCH($B103,INT('Data Tab - NH Infill'!$C$37:$C$1000)*('Data Tab - NH Infill'!$S$37:$S$1000&lt;&gt;""),0)),"")</f>
        <v/>
      </c>
      <c r="K103" s="266">
        <f t="array" aca="1" ref="K103" ca="1">IF($B103="","",IFERROR(IF(INDEX('Data Tab - SH Infill'!R$37:R$402,MATCH($B103,INT('Data Tab - SH Infill'!$C$37:$C$402),0))="",NA(),INDEX('Data Tab - SH Infill'!R$37:R$402,MATCH($B103,INT('Data Tab - SH Infill'!$C$37:$C$402),0))),MAX(IF('SCADA Data'!$B$37:$B$8980=$B103,'SCADA Data'!H$37:H$8980,""),IF('SCADA Data - Historic'!$B$37:$B$8980=$B103,'SCADA Data - Historic'!H$37:H$8980,""))))</f>
        <v>759.239990234375</v>
      </c>
      <c r="L103" s="249" t="str">
        <f t="array" aca="1" ref="L103" ca="1">IFERROR(INDEX('Data Tab - SH Infill'!$S$37:$S$402,MATCH($B103,INT('Data Tab - SH Infill'!$C$37:$C$402)*('Data Tab - SH Infill'!$S$37:$S$402&lt;&gt;""),0)),"")</f>
        <v/>
      </c>
    </row>
    <row r="104" spans="2:12" s="264" customFormat="1" x14ac:dyDescent="0.2">
      <c r="B104" s="265">
        <f t="shared" ca="1" si="1"/>
        <v>45020</v>
      </c>
      <c r="C104" s="268" cm="1">
        <f t="array" aca="1" ref="C104" ca="1">IF($B104="","",IFERROR(IF(INDEX('Data Tab - BV Infill'!R$37:R$1000,MATCH($B104,INT('Data Tab - BV Infill'!$C$37:$C$1000),0))="",NA(),INDEX('Data Tab - BV Infill'!R$37:R$1000,MATCH($B104,INT('Data Tab - BV Infill'!$C$37:$C$1000),0))),MAX(IF('SCADA Data'!$B$37:$B$402=$B104,'SCADA Data'!D$37:D$402,""),IF('SCADA Data - Historic'!$B$37:$B$402=$B104,'SCADA Data - Historic'!D$37:D$402,""))))</f>
        <v>324.23828125</v>
      </c>
      <c r="D104" s="269" cm="1">
        <f t="array" aca="1" ref="D104" ca="1">IF($B104="","",IFERROR(IF(INDEX('Data Tab - BV Infill'!T$37:T$1000,MATCH($B104,INT('Data Tab - BV Infill'!$C$37:$C$1000),0))="",NA(),INDEX('Data Tab - BV Infill'!T$37:T$1000,MATCH($B104,INT('Data Tab - BV Infill'!$C$37:$C$1000),0))),MAX(IF('SCADA Data'!$B$37:$B$402=$B104,'SCADA Data'!E$37:E$402,""),IF('SCADA Data - Historic'!$B$37:$B$402=$B104,'SCADA Data - Historic'!E$37:E$402,""))))</f>
        <v>316.31640625</v>
      </c>
      <c r="E104" s="269" cm="1">
        <f t="array" aca="1" ref="E104" ca="1">IF($B104="","",IFERROR(IF(INDEX('Data Tab - BV Infill'!U$37:U$1000,MATCH($B104,INT('Data Tab - BV Infill'!$C$37:$C$1000),0))="",NA(),INDEX('Data Tab - BV Infill'!U$37:U$1000,MATCH($B104,INT('Data Tab - BV Infill'!$C$37:$C$1000),0))),MAX(IF('SCADA Data'!$B$37:$B$402=$B104,'SCADA Data'!F$37:F$402,""),IF('SCADA Data - Historic'!$B$37:$B$402=$B104,'SCADA Data - Historic'!F$37:F$402,""))))</f>
        <v>0</v>
      </c>
      <c r="F104" s="114" t="str">
        <f t="array" aca="1" ref="F104" ca="1">IFERROR(INDEX('Data Tab - BV Infill'!$S$37:$S$402,MATCH($B104,INT('Data Tab - BV Infill'!$C$37:$C$402)*('Data Tab - BV Infill'!$S$37:$S$402&lt;&gt;""),0)),"")</f>
        <v/>
      </c>
      <c r="G104" s="270" cm="1">
        <f t="array" aca="1" ref="G104" ca="1">IF($B104="","",IFERROR(IF(INDEX('Data Tab - MK Infill'!R$37:R$402,MATCH($B104,INT('Data Tab - MK Infill'!$C$37:$C$402),0))="",NA(),INDEX('Data Tab - MK Infill'!R$37:R$402,MATCH($B104,INT('Data Tab - MK Infill'!$C$37:$C$402),0))),MAX(IF('SCADA Data'!$B$37:$B$402=$B104,'SCADA Data'!G$37:G$402,""),IF('SCADA Data - Historic'!$B$37:$B$402=$B104,'SCADA Data - Historic'!G$37:G$402,""))))</f>
        <v>1461</v>
      </c>
      <c r="H104" s="114" t="str">
        <f t="array" aca="1" ref="H104" ca="1">IFERROR(INDEX('Data Tab - MK Infill'!$S$37:$S$402,MATCH($B104,INT('Data Tab - MK Infill'!$C$37:$C$402)*('Data Tab - MK Infill'!$S$37:$S$402&lt;&gt;""),0)),"")</f>
        <v/>
      </c>
      <c r="I104" s="273" cm="1">
        <f t="array" aca="1" ref="I104" ca="1">IF($B104="","",IFERROR(IF(INDEX('Data Tab - NH Infill'!R$37:R$1000,MATCH($B104,INT('Data Tab - NH Infill'!$C$37:$C$1000),0))="",NA(),INDEX('Data Tab - NH Infill'!R$37:R$1000,MATCH($B104,INT('Data Tab - NH Infill'!$C$37:$C$1000),0))),MAX(IF('SCADA Data'!$B$37:$B$402=$B104,'SCADA Data'!I$37:I$402,""),IF('SCADA Data - Historic'!$B$37:$B$402=$B104,'SCADA Data - Historic'!I$37:I$402,""))))</f>
        <v>2469.5</v>
      </c>
      <c r="J104" s="114" t="str">
        <f t="array" aca="1" ref="J104" ca="1">IFERROR(INDEX('Data Tab - NH Infill'!$S$37:$S$1000,MATCH($B104,INT('Data Tab - NH Infill'!$C$37:$C$1000)*('Data Tab - NH Infill'!$S$37:$S$1000&lt;&gt;""),0)),"")</f>
        <v/>
      </c>
      <c r="K104" s="272">
        <f t="array" aca="1" ref="K104" ca="1">IF($B104="","",IFERROR(IF(INDEX('Data Tab - SH Infill'!R$37:R$402,MATCH($B104,INT('Data Tab - SH Infill'!$C$37:$C$402),0))="",NA(),INDEX('Data Tab - SH Infill'!R$37:R$402,MATCH($B104,INT('Data Tab - SH Infill'!$C$37:$C$402),0))),MAX(IF('SCADA Data'!$B$37:$B$8980=$B104,'SCADA Data'!H$37:H$8980,""),IF('SCADA Data - Historic'!$B$37:$B$8980=$B104,'SCADA Data - Historic'!H$37:H$8980,""))))</f>
        <v>458.92999267578125</v>
      </c>
      <c r="L104" s="250" t="str">
        <f t="array" aca="1" ref="L104" ca="1">IFERROR(INDEX('Data Tab - SH Infill'!$S$37:$S$402,MATCH($B104,INT('Data Tab - SH Infill'!$C$37:$C$402)*('Data Tab - SH Infill'!$S$37:$S$402&lt;&gt;""),0)),"")</f>
        <v/>
      </c>
    </row>
    <row r="105" spans="2:12" s="264" customFormat="1" x14ac:dyDescent="0.2">
      <c r="B105" s="265">
        <f t="shared" ca="1" si="1"/>
        <v>45021</v>
      </c>
      <c r="C105" s="266" cm="1">
        <f t="array" aca="1" ref="C105" ca="1">IF($B105="","",IFERROR(IF(INDEX('Data Tab - BV Infill'!R$37:R$1000,MATCH($B105,INT('Data Tab - BV Infill'!$C$37:$C$1000),0))="",NA(),INDEX('Data Tab - BV Infill'!R$37:R$1000,MATCH($B105,INT('Data Tab - BV Infill'!$C$37:$C$1000),0))),MAX(IF('SCADA Data'!$B$37:$B$402=$B105,'SCADA Data'!D$37:D$402,""),IF('SCADA Data - Historic'!$B$37:$B$402=$B105,'SCADA Data - Historic'!D$37:D$402,""))))</f>
        <v>295.140625</v>
      </c>
      <c r="D105" s="267" cm="1">
        <f t="array" aca="1" ref="D105" ca="1">IF($B105="","",IFERROR(IF(INDEX('Data Tab - BV Infill'!T$37:T$1000,MATCH($B105,INT('Data Tab - BV Infill'!$C$37:$C$1000),0))="",NA(),INDEX('Data Tab - BV Infill'!T$37:T$1000,MATCH($B105,INT('Data Tab - BV Infill'!$C$37:$C$1000),0))),MAX(IF('SCADA Data'!$B$37:$B$402=$B105,'SCADA Data'!E$37:E$402,""),IF('SCADA Data - Historic'!$B$37:$B$402=$B105,'SCADA Data - Historic'!E$37:E$402,""))))</f>
        <v>310.984375</v>
      </c>
      <c r="E105" s="267" cm="1">
        <f t="array" aca="1" ref="E105" ca="1">IF($B105="","",IFERROR(IF(INDEX('Data Tab - BV Infill'!U$37:U$1000,MATCH($B105,INT('Data Tab - BV Infill'!$C$37:$C$1000),0))="",NA(),INDEX('Data Tab - BV Infill'!U$37:U$1000,MATCH($B105,INT('Data Tab - BV Infill'!$C$37:$C$1000),0))),MAX(IF('SCADA Data'!$B$37:$B$402=$B105,'SCADA Data'!F$37:F$402,""),IF('SCADA Data - Historic'!$B$37:$B$402=$B105,'SCADA Data - Historic'!F$37:F$402,""))))</f>
        <v>0</v>
      </c>
      <c r="F105" s="101" t="str">
        <f t="array" aca="1" ref="F105" ca="1">IFERROR(INDEX('Data Tab - BV Infill'!$S$37:$S$402,MATCH($B105,INT('Data Tab - BV Infill'!$C$37:$C$402)*('Data Tab - BV Infill'!$S$37:$S$402&lt;&gt;""),0)),"")</f>
        <v/>
      </c>
      <c r="G105" s="266" cm="1">
        <f t="array" aca="1" ref="G105" ca="1">IF($B105="","",IFERROR(IF(INDEX('Data Tab - MK Infill'!R$37:R$402,MATCH($B105,INT('Data Tab - MK Infill'!$C$37:$C$402),0))="",NA(),INDEX('Data Tab - MK Infill'!R$37:R$402,MATCH($B105,INT('Data Tab - MK Infill'!$C$37:$C$402),0))),MAX(IF('SCADA Data'!$B$37:$B$402=$B105,'SCADA Data'!G$37:G$402,""),IF('SCADA Data - Historic'!$B$37:$B$402=$B105,'SCADA Data - Historic'!G$37:G$402,""))))</f>
        <v>1666</v>
      </c>
      <c r="H105" s="101" t="str">
        <f t="array" aca="1" ref="H105" ca="1">IFERROR(INDEX('Data Tab - MK Infill'!$S$37:$S$402,MATCH($B105,INT('Data Tab - MK Infill'!$C$37:$C$402)*('Data Tab - MK Infill'!$S$37:$S$402&lt;&gt;""),0)),"")</f>
        <v/>
      </c>
      <c r="I105" s="266" cm="1">
        <f t="array" aca="1" ref="I105" ca="1">IF($B105="","",IFERROR(IF(INDEX('Data Tab - NH Infill'!R$37:R$1000,MATCH($B105,INT('Data Tab - NH Infill'!$C$37:$C$1000),0))="",NA(),INDEX('Data Tab - NH Infill'!R$37:R$1000,MATCH($B105,INT('Data Tab - NH Infill'!$C$37:$C$1000),0))),MAX(IF('SCADA Data'!$B$37:$B$402=$B105,'SCADA Data'!I$37:I$402,""),IF('SCADA Data - Historic'!$B$37:$B$402=$B105,'SCADA Data - Historic'!I$37:I$402,""))))</f>
        <v>2009</v>
      </c>
      <c r="J105" s="101" t="str">
        <f t="array" aca="1" ref="J105" ca="1">IFERROR(INDEX('Data Tab - NH Infill'!$S$37:$S$1000,MATCH($B105,INT('Data Tab - NH Infill'!$C$37:$C$1000)*('Data Tab - NH Infill'!$S$37:$S$1000&lt;&gt;""),0)),"")</f>
        <v/>
      </c>
      <c r="K105" s="266">
        <f t="array" aca="1" ref="K105" ca="1">IF($B105="","",IFERROR(IF(INDEX('Data Tab - SH Infill'!R$37:R$402,MATCH($B105,INT('Data Tab - SH Infill'!$C$37:$C$402),0))="",NA(),INDEX('Data Tab - SH Infill'!R$37:R$402,MATCH($B105,INT('Data Tab - SH Infill'!$C$37:$C$402),0))),MAX(IF('SCADA Data'!$B$37:$B$8980=$B105,'SCADA Data'!H$37:H$8980,""),IF('SCADA Data - Historic'!$B$37:$B$8980=$B105,'SCADA Data - Historic'!H$37:H$8980,""))))</f>
        <v>339.25</v>
      </c>
      <c r="L105" s="249" t="str">
        <f t="array" aca="1" ref="L105" ca="1">IFERROR(INDEX('Data Tab - SH Infill'!$S$37:$S$402,MATCH($B105,INT('Data Tab - SH Infill'!$C$37:$C$402)*('Data Tab - SH Infill'!$S$37:$S$402&lt;&gt;""),0)),"")</f>
        <v/>
      </c>
    </row>
    <row r="106" spans="2:12" s="264" customFormat="1" x14ac:dyDescent="0.2">
      <c r="B106" s="265">
        <f t="shared" ca="1" si="1"/>
        <v>45022</v>
      </c>
      <c r="C106" s="268" cm="1">
        <f t="array" aca="1" ref="C106" ca="1">IF($B106="","",IFERROR(IF(INDEX('Data Tab - BV Infill'!R$37:R$1000,MATCH($B106,INT('Data Tab - BV Infill'!$C$37:$C$1000),0))="",NA(),INDEX('Data Tab - BV Infill'!R$37:R$1000,MATCH($B106,INT('Data Tab - BV Infill'!$C$37:$C$1000),0))),MAX(IF('SCADA Data'!$B$37:$B$402=$B106,'SCADA Data'!D$37:D$402,""),IF('SCADA Data - Historic'!$B$37:$B$402=$B106,'SCADA Data - Historic'!D$37:D$402,""))))</f>
        <v>263.046875</v>
      </c>
      <c r="D106" s="269" cm="1">
        <f t="array" aca="1" ref="D106" ca="1">IF($B106="","",IFERROR(IF(INDEX('Data Tab - BV Infill'!T$37:T$1000,MATCH($B106,INT('Data Tab - BV Infill'!$C$37:$C$1000),0))="",NA(),INDEX('Data Tab - BV Infill'!T$37:T$1000,MATCH($B106,INT('Data Tab - BV Infill'!$C$37:$C$1000),0))),MAX(IF('SCADA Data'!$B$37:$B$402=$B106,'SCADA Data'!E$37:E$402,""),IF('SCADA Data - Historic'!$B$37:$B$402=$B106,'SCADA Data - Historic'!E$37:E$402,""))))</f>
        <v>276.30078125</v>
      </c>
      <c r="E106" s="269" cm="1">
        <f t="array" aca="1" ref="E106" ca="1">IF($B106="","",IFERROR(IF(INDEX('Data Tab - BV Infill'!U$37:U$1000,MATCH($B106,INT('Data Tab - BV Infill'!$C$37:$C$1000),0))="",NA(),INDEX('Data Tab - BV Infill'!U$37:U$1000,MATCH($B106,INT('Data Tab - BV Infill'!$C$37:$C$1000),0))),MAX(IF('SCADA Data'!$B$37:$B$402=$B106,'SCADA Data'!F$37:F$402,""),IF('SCADA Data - Historic'!$B$37:$B$402=$B106,'SCADA Data - Historic'!F$37:F$402,""))))</f>
        <v>0</v>
      </c>
      <c r="F106" s="114" t="str">
        <f t="array" aca="1" ref="F106" ca="1">IFERROR(INDEX('Data Tab - BV Infill'!$S$37:$S$402,MATCH($B106,INT('Data Tab - BV Infill'!$C$37:$C$402)*('Data Tab - BV Infill'!$S$37:$S$402&lt;&gt;""),0)),"")</f>
        <v/>
      </c>
      <c r="G106" s="270" cm="1">
        <f t="array" aca="1" ref="G106" ca="1">IF($B106="","",IFERROR(IF(INDEX('Data Tab - MK Infill'!R$37:R$402,MATCH($B106,INT('Data Tab - MK Infill'!$C$37:$C$402),0))="",NA(),INDEX('Data Tab - MK Infill'!R$37:R$402,MATCH($B106,INT('Data Tab - MK Infill'!$C$37:$C$402),0))),MAX(IF('SCADA Data'!$B$37:$B$402=$B106,'SCADA Data'!G$37:G$402,""),IF('SCADA Data - Historic'!$B$37:$B$402=$B106,'SCADA Data - Historic'!G$37:G$402,""))))</f>
        <v>1623</v>
      </c>
      <c r="H106" s="114" t="str">
        <f t="array" aca="1" ref="H106" ca="1">IFERROR(INDEX('Data Tab - MK Infill'!$S$37:$S$402,MATCH($B106,INT('Data Tab - MK Infill'!$C$37:$C$402)*('Data Tab - MK Infill'!$S$37:$S$402&lt;&gt;""),0)),"")</f>
        <v/>
      </c>
      <c r="I106" s="273" cm="1">
        <f t="array" aca="1" ref="I106" ca="1">IF($B106="","",IFERROR(IF(INDEX('Data Tab - NH Infill'!R$37:R$1000,MATCH($B106,INT('Data Tab - NH Infill'!$C$37:$C$1000),0))="",NA(),INDEX('Data Tab - NH Infill'!R$37:R$1000,MATCH($B106,INT('Data Tab - NH Infill'!$C$37:$C$1000),0))),MAX(IF('SCADA Data'!$B$37:$B$402=$B106,'SCADA Data'!I$37:I$402,""),IF('SCADA Data - Historic'!$B$37:$B$402=$B106,'SCADA Data - Historic'!I$37:I$402,""))))</f>
        <v>1836</v>
      </c>
      <c r="J106" s="114" t="str">
        <f t="array" aca="1" ref="J106" ca="1">IFERROR(INDEX('Data Tab - NH Infill'!$S$37:$S$1000,MATCH($B106,INT('Data Tab - NH Infill'!$C$37:$C$1000)*('Data Tab - NH Infill'!$S$37:$S$1000&lt;&gt;""),0)),"")</f>
        <v/>
      </c>
      <c r="K106" s="272">
        <f t="array" aca="1" ref="K106" ca="1">IF($B106="","",IFERROR(IF(INDEX('Data Tab - SH Infill'!R$37:R$402,MATCH($B106,INT('Data Tab - SH Infill'!$C$37:$C$402),0))="",NA(),INDEX('Data Tab - SH Infill'!R$37:R$402,MATCH($B106,INT('Data Tab - SH Infill'!$C$37:$C$402),0))),MAX(IF('SCADA Data'!$B$37:$B$8980=$B106,'SCADA Data'!H$37:H$8980,""),IF('SCADA Data - Historic'!$B$37:$B$8980=$B106,'SCADA Data - Historic'!H$37:H$8980,""))))</f>
        <v>300.44000244140625</v>
      </c>
      <c r="L106" s="250" t="str">
        <f t="array" aca="1" ref="L106" ca="1">IFERROR(INDEX('Data Tab - SH Infill'!$S$37:$S$402,MATCH($B106,INT('Data Tab - SH Infill'!$C$37:$C$402)*('Data Tab - SH Infill'!$S$37:$S$402&lt;&gt;""),0)),"")</f>
        <v/>
      </c>
    </row>
    <row r="107" spans="2:12" s="264" customFormat="1" x14ac:dyDescent="0.2">
      <c r="B107" s="265">
        <f t="shared" ca="1" si="1"/>
        <v>45023</v>
      </c>
      <c r="C107" s="266" cm="1">
        <f t="array" aca="1" ref="C107" ca="1">IF($B107="","",IFERROR(IF(INDEX('Data Tab - BV Infill'!R$37:R$1000,MATCH($B107,INT('Data Tab - BV Infill'!$C$37:$C$1000),0))="",NA(),INDEX('Data Tab - BV Infill'!R$37:R$1000,MATCH($B107,INT('Data Tab - BV Infill'!$C$37:$C$1000),0))),MAX(IF('SCADA Data'!$B$37:$B$402=$B107,'SCADA Data'!D$37:D$402,""),IF('SCADA Data - Historic'!$B$37:$B$402=$B107,'SCADA Data - Historic'!D$37:D$402,""))))</f>
        <v>375.6796875</v>
      </c>
      <c r="D107" s="267" cm="1">
        <f t="array" aca="1" ref="D107" ca="1">IF($B107="","",IFERROR(IF(INDEX('Data Tab - BV Infill'!T$37:T$1000,MATCH($B107,INT('Data Tab - BV Infill'!$C$37:$C$1000),0))="",NA(),INDEX('Data Tab - BV Infill'!T$37:T$1000,MATCH($B107,INT('Data Tab - BV Infill'!$C$37:$C$1000),0))),MAX(IF('SCADA Data'!$B$37:$B$402=$B107,'SCADA Data'!E$37:E$402,""),IF('SCADA Data - Historic'!$B$37:$B$402=$B107,'SCADA Data - Historic'!E$37:E$402,""))))</f>
        <v>279.220703125</v>
      </c>
      <c r="E107" s="267" cm="1">
        <f t="array" aca="1" ref="E107" ca="1">IF($B107="","",IFERROR(IF(INDEX('Data Tab - BV Infill'!U$37:U$1000,MATCH($B107,INT('Data Tab - BV Infill'!$C$37:$C$1000),0))="",NA(),INDEX('Data Tab - BV Infill'!U$37:U$1000,MATCH($B107,INT('Data Tab - BV Infill'!$C$37:$C$1000),0))),MAX(IF('SCADA Data'!$B$37:$B$402=$B107,'SCADA Data'!F$37:F$402,""),IF('SCADA Data - Historic'!$B$37:$B$402=$B107,'SCADA Data - Historic'!F$37:F$402,""))))</f>
        <v>0</v>
      </c>
      <c r="F107" s="101" t="str">
        <f t="array" aca="1" ref="F107" ca="1">IFERROR(INDEX('Data Tab - BV Infill'!$S$37:$S$402,MATCH($B107,INT('Data Tab - BV Infill'!$C$37:$C$402)*('Data Tab - BV Infill'!$S$37:$S$402&lt;&gt;""),0)),"")</f>
        <v/>
      </c>
      <c r="G107" s="266" cm="1">
        <f t="array" aca="1" ref="G107" ca="1">IF($B107="","",IFERROR(IF(INDEX('Data Tab - MK Infill'!R$37:R$402,MATCH($B107,INT('Data Tab - MK Infill'!$C$37:$C$402),0))="",NA(),INDEX('Data Tab - MK Infill'!R$37:R$402,MATCH($B107,INT('Data Tab - MK Infill'!$C$37:$C$402),0))),MAX(IF('SCADA Data'!$B$37:$B$402=$B107,'SCADA Data'!G$37:G$402,""),IF('SCADA Data - Historic'!$B$37:$B$402=$B107,'SCADA Data - Historic'!G$37:G$402,""))))</f>
        <v>1624</v>
      </c>
      <c r="H107" s="101" t="str">
        <f t="array" aca="1" ref="H107" ca="1">IFERROR(INDEX('Data Tab - MK Infill'!$S$37:$S$402,MATCH($B107,INT('Data Tab - MK Infill'!$C$37:$C$402)*('Data Tab - MK Infill'!$S$37:$S$402&lt;&gt;""),0)),"")</f>
        <v/>
      </c>
      <c r="I107" s="266" cm="1">
        <f t="array" aca="1" ref="I107" ca="1">IF($B107="","",IFERROR(IF(INDEX('Data Tab - NH Infill'!R$37:R$1000,MATCH($B107,INT('Data Tab - NH Infill'!$C$37:$C$1000),0))="",NA(),INDEX('Data Tab - NH Infill'!R$37:R$1000,MATCH($B107,INT('Data Tab - NH Infill'!$C$37:$C$1000),0))),MAX(IF('SCADA Data'!$B$37:$B$402=$B107,'SCADA Data'!I$37:I$402,""),IF('SCADA Data - Historic'!$B$37:$B$402=$B107,'SCADA Data - Historic'!I$37:I$402,""))))</f>
        <v>2265.5</v>
      </c>
      <c r="J107" s="101" t="str">
        <f t="array" aca="1" ref="J107" ca="1">IFERROR(INDEX('Data Tab - NH Infill'!$S$37:$S$1000,MATCH($B107,INT('Data Tab - NH Infill'!$C$37:$C$1000)*('Data Tab - NH Infill'!$S$37:$S$1000&lt;&gt;""),0)),"")</f>
        <v/>
      </c>
      <c r="K107" s="266">
        <f t="array" aca="1" ref="K107" ca="1">IF($B107="","",IFERROR(IF(INDEX('Data Tab - SH Infill'!R$37:R$402,MATCH($B107,INT('Data Tab - SH Infill'!$C$37:$C$402),0))="",NA(),INDEX('Data Tab - SH Infill'!R$37:R$402,MATCH($B107,INT('Data Tab - SH Infill'!$C$37:$C$402),0))),MAX(IF('SCADA Data'!$B$37:$B$8980=$B107,'SCADA Data'!H$37:H$8980,""),IF('SCADA Data - Historic'!$B$37:$B$8980=$B107,'SCADA Data - Historic'!H$37:H$8980,""))))</f>
        <v>386.44000244140625</v>
      </c>
      <c r="L107" s="249" t="str">
        <f t="array" aca="1" ref="L107" ca="1">IFERROR(INDEX('Data Tab - SH Infill'!$S$37:$S$402,MATCH($B107,INT('Data Tab - SH Infill'!$C$37:$C$402)*('Data Tab - SH Infill'!$S$37:$S$402&lt;&gt;""),0)),"")</f>
        <v/>
      </c>
    </row>
    <row r="108" spans="2:12" s="264" customFormat="1" x14ac:dyDescent="0.2">
      <c r="B108" s="265">
        <f t="shared" ca="1" si="1"/>
        <v>45024</v>
      </c>
      <c r="C108" s="268" cm="1">
        <f t="array" aca="1" ref="C108" ca="1">IF($B108="","",IFERROR(IF(INDEX('Data Tab - BV Infill'!R$37:R$1000,MATCH($B108,INT('Data Tab - BV Infill'!$C$37:$C$1000),0))="",NA(),INDEX('Data Tab - BV Infill'!R$37:R$1000,MATCH($B108,INT('Data Tab - BV Infill'!$C$37:$C$1000),0))),MAX(IF('SCADA Data'!$B$37:$B$402=$B108,'SCADA Data'!D$37:D$402,""),IF('SCADA Data - Historic'!$B$37:$B$402=$B108,'SCADA Data - Historic'!D$37:D$402,""))))</f>
        <v>356.7890625</v>
      </c>
      <c r="D108" s="269" cm="1">
        <f t="array" aca="1" ref="D108" ca="1">IF($B108="","",IFERROR(IF(INDEX('Data Tab - BV Infill'!T$37:T$1000,MATCH($B108,INT('Data Tab - BV Infill'!$C$37:$C$1000),0))="",NA(),INDEX('Data Tab - BV Infill'!T$37:T$1000,MATCH($B108,INT('Data Tab - BV Infill'!$C$37:$C$1000),0))),MAX(IF('SCADA Data'!$B$37:$B$402=$B108,'SCADA Data'!E$37:E$402,""),IF('SCADA Data - Historic'!$B$37:$B$402=$B108,'SCADA Data - Historic'!E$37:E$402,""))))</f>
        <v>392.513671875</v>
      </c>
      <c r="E108" s="269" cm="1">
        <f t="array" aca="1" ref="E108" ca="1">IF($B108="","",IFERROR(IF(INDEX('Data Tab - BV Infill'!U$37:U$1000,MATCH($B108,INT('Data Tab - BV Infill'!$C$37:$C$1000),0))="",NA(),INDEX('Data Tab - BV Infill'!U$37:U$1000,MATCH($B108,INT('Data Tab - BV Infill'!$C$37:$C$1000),0))),MAX(IF('SCADA Data'!$B$37:$B$402=$B108,'SCADA Data'!F$37:F$402,""),IF('SCADA Data - Historic'!$B$37:$B$402=$B108,'SCADA Data - Historic'!F$37:F$402,""))))</f>
        <v>0</v>
      </c>
      <c r="F108" s="114" t="str">
        <f t="array" aca="1" ref="F108" ca="1">IFERROR(INDEX('Data Tab - BV Infill'!$S$37:$S$402,MATCH($B108,INT('Data Tab - BV Infill'!$C$37:$C$402)*('Data Tab - BV Infill'!$S$37:$S$402&lt;&gt;""),0)),"")</f>
        <v/>
      </c>
      <c r="G108" s="270" cm="1">
        <f t="array" aca="1" ref="G108" ca="1">IF($B108="","",IFERROR(IF(INDEX('Data Tab - MK Infill'!R$37:R$402,MATCH($B108,INT('Data Tab - MK Infill'!$C$37:$C$402),0))="",NA(),INDEX('Data Tab - MK Infill'!R$37:R$402,MATCH($B108,INT('Data Tab - MK Infill'!$C$37:$C$402),0))),MAX(IF('SCADA Data'!$B$37:$B$402=$B108,'SCADA Data'!G$37:G$402,""),IF('SCADA Data - Historic'!$B$37:$B$402=$B108,'SCADA Data - Historic'!G$37:G$402,""))))</f>
        <v>1610</v>
      </c>
      <c r="H108" s="114" t="str">
        <f t="array" aca="1" ref="H108" ca="1">IFERROR(INDEX('Data Tab - MK Infill'!$S$37:$S$402,MATCH($B108,INT('Data Tab - MK Infill'!$C$37:$C$402)*('Data Tab - MK Infill'!$S$37:$S$402&lt;&gt;""),0)),"")</f>
        <v/>
      </c>
      <c r="I108" s="273" cm="1">
        <f t="array" aca="1" ref="I108" ca="1">IF($B108="","",IFERROR(IF(INDEX('Data Tab - NH Infill'!R$37:R$1000,MATCH($B108,INT('Data Tab - NH Infill'!$C$37:$C$1000),0))="",NA(),INDEX('Data Tab - NH Infill'!R$37:R$1000,MATCH($B108,INT('Data Tab - NH Infill'!$C$37:$C$1000),0))),MAX(IF('SCADA Data'!$B$37:$B$402=$B108,'SCADA Data'!I$37:I$402,""),IF('SCADA Data - Historic'!$B$37:$B$402=$B108,'SCADA Data - Historic'!I$37:I$402,""))))</f>
        <v>2129</v>
      </c>
      <c r="J108" s="114" t="str">
        <f t="array" aca="1" ref="J108" ca="1">IFERROR(INDEX('Data Tab - NH Infill'!$S$37:$S$1000,MATCH($B108,INT('Data Tab - NH Infill'!$C$37:$C$1000)*('Data Tab - NH Infill'!$S$37:$S$1000&lt;&gt;""),0)),"")</f>
        <v/>
      </c>
      <c r="K108" s="272">
        <f t="array" aca="1" ref="K108" ca="1">IF($B108="","",IFERROR(IF(INDEX('Data Tab - SH Infill'!R$37:R$402,MATCH($B108,INT('Data Tab - SH Infill'!$C$37:$C$402),0))="",NA(),INDEX('Data Tab - SH Infill'!R$37:R$402,MATCH($B108,INT('Data Tab - SH Infill'!$C$37:$C$402),0))),MAX(IF('SCADA Data'!$B$37:$B$8980=$B108,'SCADA Data'!H$37:H$8980,""),IF('SCADA Data - Historic'!$B$37:$B$8980=$B108,'SCADA Data - Historic'!H$37:H$8980,""))))</f>
        <v>446.17001342773438</v>
      </c>
      <c r="L108" s="250" t="str">
        <f t="array" aca="1" ref="L108" ca="1">IFERROR(INDEX('Data Tab - SH Infill'!$S$37:$S$402,MATCH($B108,INT('Data Tab - SH Infill'!$C$37:$C$402)*('Data Tab - SH Infill'!$S$37:$S$402&lt;&gt;""),0)),"")</f>
        <v/>
      </c>
    </row>
    <row r="109" spans="2:12" s="264" customFormat="1" x14ac:dyDescent="0.2">
      <c r="B109" s="265">
        <f t="shared" ca="1" si="1"/>
        <v>45025</v>
      </c>
      <c r="C109" s="266" cm="1">
        <f t="array" aca="1" ref="C109" ca="1">IF($B109="","",IFERROR(IF(INDEX('Data Tab - BV Infill'!R$37:R$1000,MATCH($B109,INT('Data Tab - BV Infill'!$C$37:$C$1000),0))="",NA(),INDEX('Data Tab - BV Infill'!R$37:R$1000,MATCH($B109,INT('Data Tab - BV Infill'!$C$37:$C$1000),0))),MAX(IF('SCADA Data'!$B$37:$B$402=$B109,'SCADA Data'!D$37:D$402,""),IF('SCADA Data - Historic'!$B$37:$B$402=$B109,'SCADA Data - Historic'!D$37:D$402,""))))</f>
        <v>275.234375</v>
      </c>
      <c r="D109" s="267" cm="1">
        <f t="array" aca="1" ref="D109" ca="1">IF($B109="","",IFERROR(IF(INDEX('Data Tab - BV Infill'!T$37:T$1000,MATCH($B109,INT('Data Tab - BV Infill'!$C$37:$C$1000),0))="",NA(),INDEX('Data Tab - BV Infill'!T$37:T$1000,MATCH($B109,INT('Data Tab - BV Infill'!$C$37:$C$1000),0))),MAX(IF('SCADA Data'!$B$37:$B$402=$B109,'SCADA Data'!E$37:E$402,""),IF('SCADA Data - Historic'!$B$37:$B$402=$B109,'SCADA Data - Historic'!E$37:E$402,""))))</f>
        <v>291.890625</v>
      </c>
      <c r="E109" s="267" cm="1">
        <f t="array" aca="1" ref="E109" ca="1">IF($B109="","",IFERROR(IF(INDEX('Data Tab - BV Infill'!U$37:U$1000,MATCH($B109,INT('Data Tab - BV Infill'!$C$37:$C$1000),0))="",NA(),INDEX('Data Tab - BV Infill'!U$37:U$1000,MATCH($B109,INT('Data Tab - BV Infill'!$C$37:$C$1000),0))),MAX(IF('SCADA Data'!$B$37:$B$402=$B109,'SCADA Data'!F$37:F$402,""),IF('SCADA Data - Historic'!$B$37:$B$402=$B109,'SCADA Data - Historic'!F$37:F$402,""))))</f>
        <v>0</v>
      </c>
      <c r="F109" s="101" t="str">
        <f t="array" aca="1" ref="F109" ca="1">IFERROR(INDEX('Data Tab - BV Infill'!$S$37:$S$402,MATCH($B109,INT('Data Tab - BV Infill'!$C$37:$C$402)*('Data Tab - BV Infill'!$S$37:$S$402&lt;&gt;""),0)),"")</f>
        <v/>
      </c>
      <c r="G109" s="266" cm="1">
        <f t="array" aca="1" ref="G109" ca="1">IF($B109="","",IFERROR(IF(INDEX('Data Tab - MK Infill'!R$37:R$402,MATCH($B109,INT('Data Tab - MK Infill'!$C$37:$C$402),0))="",NA(),INDEX('Data Tab - MK Infill'!R$37:R$402,MATCH($B109,INT('Data Tab - MK Infill'!$C$37:$C$402),0))),MAX(IF('SCADA Data'!$B$37:$B$402=$B109,'SCADA Data'!G$37:G$402,""),IF('SCADA Data - Historic'!$B$37:$B$402=$B109,'SCADA Data - Historic'!G$37:G$402,""))))</f>
        <v>1227</v>
      </c>
      <c r="H109" s="101" t="str">
        <f t="array" aca="1" ref="H109" ca="1">IFERROR(INDEX('Data Tab - MK Infill'!$S$37:$S$402,MATCH($B109,INT('Data Tab - MK Infill'!$C$37:$C$402)*('Data Tab - MK Infill'!$S$37:$S$402&lt;&gt;""),0)),"")</f>
        <v/>
      </c>
      <c r="I109" s="266" cm="1">
        <f t="array" aca="1" ref="I109" ca="1">IF($B109="","",IFERROR(IF(INDEX('Data Tab - NH Infill'!R$37:R$1000,MATCH($B109,INT('Data Tab - NH Infill'!$C$37:$C$1000),0))="",NA(),INDEX('Data Tab - NH Infill'!R$37:R$1000,MATCH($B109,INT('Data Tab - NH Infill'!$C$37:$C$1000),0))),MAX(IF('SCADA Data'!$B$37:$B$402=$B109,'SCADA Data'!I$37:I$402,""),IF('SCADA Data - Historic'!$B$37:$B$402=$B109,'SCADA Data - Historic'!I$37:I$402,""))))</f>
        <v>1859</v>
      </c>
      <c r="J109" s="101" t="str">
        <f t="array" aca="1" ref="J109" ca="1">IFERROR(INDEX('Data Tab - NH Infill'!$S$37:$S$1000,MATCH($B109,INT('Data Tab - NH Infill'!$C$37:$C$1000)*('Data Tab - NH Infill'!$S$37:$S$1000&lt;&gt;""),0)),"")</f>
        <v/>
      </c>
      <c r="K109" s="266">
        <f t="array" aca="1" ref="K109" ca="1">IF($B109="","",IFERROR(IF(INDEX('Data Tab - SH Infill'!R$37:R$402,MATCH($B109,INT('Data Tab - SH Infill'!$C$37:$C$402),0))="",NA(),INDEX('Data Tab - SH Infill'!R$37:R$402,MATCH($B109,INT('Data Tab - SH Infill'!$C$37:$C$402),0))),MAX(IF('SCADA Data'!$B$37:$B$8980=$B109,'SCADA Data'!H$37:H$8980,""),IF('SCADA Data - Historic'!$B$37:$B$8980=$B109,'SCADA Data - Historic'!H$37:H$8980,""))))</f>
        <v>363.010009765625</v>
      </c>
      <c r="L109" s="249" t="str">
        <f t="array" aca="1" ref="L109" ca="1">IFERROR(INDEX('Data Tab - SH Infill'!$S$37:$S$402,MATCH($B109,INT('Data Tab - SH Infill'!$C$37:$C$402)*('Data Tab - SH Infill'!$S$37:$S$402&lt;&gt;""),0)),"")</f>
        <v/>
      </c>
    </row>
    <row r="110" spans="2:12" s="264" customFormat="1" x14ac:dyDescent="0.2">
      <c r="B110" s="265">
        <f t="shared" ca="1" si="1"/>
        <v>45026</v>
      </c>
      <c r="C110" s="268" cm="1">
        <f t="array" aca="1" ref="C110" ca="1">IF($B110="","",IFERROR(IF(INDEX('Data Tab - BV Infill'!R$37:R$1000,MATCH($B110,INT('Data Tab - BV Infill'!$C$37:$C$1000),0))="",NA(),INDEX('Data Tab - BV Infill'!R$37:R$1000,MATCH($B110,INT('Data Tab - BV Infill'!$C$37:$C$1000),0))),MAX(IF('SCADA Data'!$B$37:$B$402=$B110,'SCADA Data'!D$37:D$402,""),IF('SCADA Data - Historic'!$B$37:$B$402=$B110,'SCADA Data - Historic'!D$37:D$402,""))))</f>
        <v>249.38671875</v>
      </c>
      <c r="D110" s="269" cm="1">
        <f t="array" aca="1" ref="D110" ca="1">IF($B110="","",IFERROR(IF(INDEX('Data Tab - BV Infill'!T$37:T$1000,MATCH($B110,INT('Data Tab - BV Infill'!$C$37:$C$1000),0))="",NA(),INDEX('Data Tab - BV Infill'!T$37:T$1000,MATCH($B110,INT('Data Tab - BV Infill'!$C$37:$C$1000),0))),MAX(IF('SCADA Data'!$B$37:$B$402=$B110,'SCADA Data'!E$37:E$402,""),IF('SCADA Data - Historic'!$B$37:$B$402=$B110,'SCADA Data - Historic'!E$37:E$402,""))))</f>
        <v>250.30078125</v>
      </c>
      <c r="E110" s="269" cm="1">
        <f t="array" aca="1" ref="E110" ca="1">IF($B110="","",IFERROR(IF(INDEX('Data Tab - BV Infill'!U$37:U$1000,MATCH($B110,INT('Data Tab - BV Infill'!$C$37:$C$1000),0))="",NA(),INDEX('Data Tab - BV Infill'!U$37:U$1000,MATCH($B110,INT('Data Tab - BV Infill'!$C$37:$C$1000),0))),MAX(IF('SCADA Data'!$B$37:$B$402=$B110,'SCADA Data'!F$37:F$402,""),IF('SCADA Data - Historic'!$B$37:$B$402=$B110,'SCADA Data - Historic'!F$37:F$402,""))))</f>
        <v>0</v>
      </c>
      <c r="F110" s="114" t="str">
        <f t="array" aca="1" ref="F110" ca="1">IFERROR(INDEX('Data Tab - BV Infill'!$S$37:$S$402,MATCH($B110,INT('Data Tab - BV Infill'!$C$37:$C$402)*('Data Tab - BV Infill'!$S$37:$S$402&lt;&gt;""),0)),"")</f>
        <v/>
      </c>
      <c r="G110" s="270" cm="1">
        <f t="array" aca="1" ref="G110" ca="1">IF($B110="","",IFERROR(IF(INDEX('Data Tab - MK Infill'!R$37:R$402,MATCH($B110,INT('Data Tab - MK Infill'!$C$37:$C$402),0))="",NA(),INDEX('Data Tab - MK Infill'!R$37:R$402,MATCH($B110,INT('Data Tab - MK Infill'!$C$37:$C$402),0))),MAX(IF('SCADA Data'!$B$37:$B$402=$B110,'SCADA Data'!G$37:G$402,""),IF('SCADA Data - Historic'!$B$37:$B$402=$B110,'SCADA Data - Historic'!G$37:G$402,""))))</f>
        <v>1220</v>
      </c>
      <c r="H110" s="114" t="str">
        <f t="array" aca="1" ref="H110" ca="1">IFERROR(INDEX('Data Tab - MK Infill'!$S$37:$S$402,MATCH($B110,INT('Data Tab - MK Infill'!$C$37:$C$402)*('Data Tab - MK Infill'!$S$37:$S$402&lt;&gt;""),0)),"")</f>
        <v/>
      </c>
      <c r="I110" s="273" cm="1">
        <f t="array" aca="1" ref="I110" ca="1">IF($B110="","",IFERROR(IF(INDEX('Data Tab - NH Infill'!R$37:R$1000,MATCH($B110,INT('Data Tab - NH Infill'!$C$37:$C$1000),0))="",NA(),INDEX('Data Tab - NH Infill'!R$37:R$1000,MATCH($B110,INT('Data Tab - NH Infill'!$C$37:$C$1000),0))),MAX(IF('SCADA Data'!$B$37:$B$402=$B110,'SCADA Data'!I$37:I$402,""),IF('SCADA Data - Historic'!$B$37:$B$402=$B110,'SCADA Data - Historic'!I$37:I$402,""))))</f>
        <v>1867</v>
      </c>
      <c r="J110" s="114" t="str">
        <f t="array" aca="1" ref="J110" ca="1">IFERROR(INDEX('Data Tab - NH Infill'!$S$37:$S$1000,MATCH($B110,INT('Data Tab - NH Infill'!$C$37:$C$1000)*('Data Tab - NH Infill'!$S$37:$S$1000&lt;&gt;""),0)),"")</f>
        <v/>
      </c>
      <c r="K110" s="272">
        <f t="array" aca="1" ref="K110" ca="1">IF($B110="","",IFERROR(IF(INDEX('Data Tab - SH Infill'!R$37:R$402,MATCH($B110,INT('Data Tab - SH Infill'!$C$37:$C$402),0))="",NA(),INDEX('Data Tab - SH Infill'!R$37:R$402,MATCH($B110,INT('Data Tab - SH Infill'!$C$37:$C$402),0))),MAX(IF('SCADA Data'!$B$37:$B$8980=$B110,'SCADA Data'!H$37:H$8980,""),IF('SCADA Data - Historic'!$B$37:$B$8980=$B110,'SCADA Data - Historic'!H$37:H$8980,""))))</f>
        <v>330.92999267578125</v>
      </c>
      <c r="L110" s="250" t="str">
        <f t="array" aca="1" ref="L110" ca="1">IFERROR(INDEX('Data Tab - SH Infill'!$S$37:$S$402,MATCH($B110,INT('Data Tab - SH Infill'!$C$37:$C$402)*('Data Tab - SH Infill'!$S$37:$S$402&lt;&gt;""),0)),"")</f>
        <v/>
      </c>
    </row>
    <row r="111" spans="2:12" s="264" customFormat="1" x14ac:dyDescent="0.2">
      <c r="B111" s="265">
        <f t="shared" ca="1" si="1"/>
        <v>45027</v>
      </c>
      <c r="C111" s="266" cm="1">
        <f t="array" aca="1" ref="C111" ca="1">IF($B111="","",IFERROR(IF(INDEX('Data Tab - BV Infill'!R$37:R$1000,MATCH($B111,INT('Data Tab - BV Infill'!$C$37:$C$1000),0))="",NA(),INDEX('Data Tab - BV Infill'!R$37:R$1000,MATCH($B111,INT('Data Tab - BV Infill'!$C$37:$C$1000),0))),MAX(IF('SCADA Data'!$B$37:$B$402=$B111,'SCADA Data'!D$37:D$402,""),IF('SCADA Data - Historic'!$B$37:$B$402=$B111,'SCADA Data - Historic'!D$37:D$402,""))))</f>
        <v>221</v>
      </c>
      <c r="D111" s="267" cm="1">
        <f t="array" aca="1" ref="D111" ca="1">IF($B111="","",IFERROR(IF(INDEX('Data Tab - BV Infill'!T$37:T$1000,MATCH($B111,INT('Data Tab - BV Infill'!$C$37:$C$1000),0))="",NA(),INDEX('Data Tab - BV Infill'!T$37:T$1000,MATCH($B111,INT('Data Tab - BV Infill'!$C$37:$C$1000),0))),MAX(IF('SCADA Data'!$B$37:$B$402=$B111,'SCADA Data'!E$37:E$402,""),IF('SCADA Data - Historic'!$B$37:$B$402=$B111,'SCADA Data - Historic'!E$37:E$402,""))))</f>
        <v>220.390625</v>
      </c>
      <c r="E111" s="267" cm="1">
        <f t="array" aca="1" ref="E111" ca="1">IF($B111="","",IFERROR(IF(INDEX('Data Tab - BV Infill'!U$37:U$1000,MATCH($B111,INT('Data Tab - BV Infill'!$C$37:$C$1000),0))="",NA(),INDEX('Data Tab - BV Infill'!U$37:U$1000,MATCH($B111,INT('Data Tab - BV Infill'!$C$37:$C$1000),0))),MAX(IF('SCADA Data'!$B$37:$B$402=$B111,'SCADA Data'!F$37:F$402,""),IF('SCADA Data - Historic'!$B$37:$B$402=$B111,'SCADA Data - Historic'!F$37:F$402,""))))</f>
        <v>0</v>
      </c>
      <c r="F111" s="101" t="str">
        <f t="array" aca="1" ref="F111" ca="1">IFERROR(INDEX('Data Tab - BV Infill'!$S$37:$S$402,MATCH($B111,INT('Data Tab - BV Infill'!$C$37:$C$402)*('Data Tab - BV Infill'!$S$37:$S$402&lt;&gt;""),0)),"")</f>
        <v/>
      </c>
      <c r="G111" s="266" cm="1">
        <f t="array" aca="1" ref="G111" ca="1">IF($B111="","",IFERROR(IF(INDEX('Data Tab - MK Infill'!R$37:R$402,MATCH($B111,INT('Data Tab - MK Infill'!$C$37:$C$402),0))="",NA(),INDEX('Data Tab - MK Infill'!R$37:R$402,MATCH($B111,INT('Data Tab - MK Infill'!$C$37:$C$402),0))),MAX(IF('SCADA Data'!$B$37:$B$402=$B111,'SCADA Data'!G$37:G$402,""),IF('SCADA Data - Historic'!$B$37:$B$402=$B111,'SCADA Data - Historic'!G$37:G$402,""))))</f>
        <v>1177</v>
      </c>
      <c r="H111" s="101" t="str">
        <f t="array" aca="1" ref="H111" ca="1">IFERROR(INDEX('Data Tab - MK Infill'!$S$37:$S$402,MATCH($B111,INT('Data Tab - MK Infill'!$C$37:$C$402)*('Data Tab - MK Infill'!$S$37:$S$402&lt;&gt;""),0)),"")</f>
        <v/>
      </c>
      <c r="I111" s="266" cm="1">
        <f t="array" aca="1" ref="I111" ca="1">IF($B111="","",IFERROR(IF(INDEX('Data Tab - NH Infill'!R$37:R$1000,MATCH($B111,INT('Data Tab - NH Infill'!$C$37:$C$1000),0))="",NA(),INDEX('Data Tab - NH Infill'!R$37:R$1000,MATCH($B111,INT('Data Tab - NH Infill'!$C$37:$C$1000),0))),MAX(IF('SCADA Data'!$B$37:$B$402=$B111,'SCADA Data'!I$37:I$402,""),IF('SCADA Data - Historic'!$B$37:$B$402=$B111,'SCADA Data - Historic'!I$37:I$402,""))))</f>
        <v>1714</v>
      </c>
      <c r="J111" s="101" t="str">
        <f t="array" aca="1" ref="J111" ca="1">IFERROR(INDEX('Data Tab - NH Infill'!$S$37:$S$1000,MATCH($B111,INT('Data Tab - NH Infill'!$C$37:$C$1000)*('Data Tab - NH Infill'!$S$37:$S$1000&lt;&gt;""),0)),"")</f>
        <v/>
      </c>
      <c r="K111" s="266">
        <f t="array" aca="1" ref="K111" ca="1">IF($B111="","",IFERROR(IF(INDEX('Data Tab - SH Infill'!R$37:R$402,MATCH($B111,INT('Data Tab - SH Infill'!$C$37:$C$402),0))="",NA(),INDEX('Data Tab - SH Infill'!R$37:R$402,MATCH($B111,INT('Data Tab - SH Infill'!$C$37:$C$402),0))),MAX(IF('SCADA Data'!$B$37:$B$8980=$B111,'SCADA Data'!H$37:H$8980,""),IF('SCADA Data - Historic'!$B$37:$B$8980=$B111,'SCADA Data - Historic'!H$37:H$8980,""))))</f>
        <v>307.70999145507813</v>
      </c>
      <c r="L111" s="249" t="str">
        <f t="array" aca="1" ref="L111" ca="1">IFERROR(INDEX('Data Tab - SH Infill'!$S$37:$S$402,MATCH($B111,INT('Data Tab - SH Infill'!$C$37:$C$402)*('Data Tab - SH Infill'!$S$37:$S$402&lt;&gt;""),0)),"")</f>
        <v/>
      </c>
    </row>
    <row r="112" spans="2:12" s="264" customFormat="1" x14ac:dyDescent="0.2">
      <c r="B112" s="265">
        <f t="shared" ca="1" si="1"/>
        <v>45028</v>
      </c>
      <c r="C112" s="268" cm="1">
        <f t="array" aca="1" ref="C112" ca="1">IF($B112="","",IFERROR(IF(INDEX('Data Tab - BV Infill'!R$37:R$1000,MATCH($B112,INT('Data Tab - BV Infill'!$C$37:$C$1000),0))="",NA(),INDEX('Data Tab - BV Infill'!R$37:R$1000,MATCH($B112,INT('Data Tab - BV Infill'!$C$37:$C$1000),0))),MAX(IF('SCADA Data'!$B$37:$B$402=$B112,'SCADA Data'!D$37:D$402,""),IF('SCADA Data - Historic'!$B$37:$B$402=$B112,'SCADA Data - Historic'!D$37:D$402,""))))</f>
        <v>207.59375</v>
      </c>
      <c r="D112" s="269" cm="1">
        <f t="array" aca="1" ref="D112" ca="1">IF($B112="","",IFERROR(IF(INDEX('Data Tab - BV Infill'!T$37:T$1000,MATCH($B112,INT('Data Tab - BV Infill'!$C$37:$C$1000),0))="",NA(),INDEX('Data Tab - BV Infill'!T$37:T$1000,MATCH($B112,INT('Data Tab - BV Infill'!$C$37:$C$1000),0))),MAX(IF('SCADA Data'!$B$37:$B$402=$B112,'SCADA Data'!E$37:E$402,""),IF('SCADA Data - Historic'!$B$37:$B$402=$B112,'SCADA Data - Historic'!E$37:E$402,""))))</f>
        <v>217.876953125</v>
      </c>
      <c r="E112" s="269" cm="1">
        <f t="array" aca="1" ref="E112" ca="1">IF($B112="","",IFERROR(IF(INDEX('Data Tab - BV Infill'!U$37:U$1000,MATCH($B112,INT('Data Tab - BV Infill'!$C$37:$C$1000),0))="",NA(),INDEX('Data Tab - BV Infill'!U$37:U$1000,MATCH($B112,INT('Data Tab - BV Infill'!$C$37:$C$1000),0))),MAX(IF('SCADA Data'!$B$37:$B$402=$B112,'SCADA Data'!F$37:F$402,""),IF('SCADA Data - Historic'!$B$37:$B$402=$B112,'SCADA Data - Historic'!F$37:F$402,""))))</f>
        <v>0</v>
      </c>
      <c r="F112" s="114" t="str">
        <f t="array" aca="1" ref="F112" ca="1">IFERROR(INDEX('Data Tab - BV Infill'!$S$37:$S$402,MATCH($B112,INT('Data Tab - BV Infill'!$C$37:$C$402)*('Data Tab - BV Infill'!$S$37:$S$402&lt;&gt;""),0)),"")</f>
        <v/>
      </c>
      <c r="G112" s="270" cm="1">
        <f t="array" aca="1" ref="G112" ca="1">IF($B112="","",IFERROR(IF(INDEX('Data Tab - MK Infill'!R$37:R$402,MATCH($B112,INT('Data Tab - MK Infill'!$C$37:$C$402),0))="",NA(),INDEX('Data Tab - MK Infill'!R$37:R$402,MATCH($B112,INT('Data Tab - MK Infill'!$C$37:$C$402),0))),MAX(IF('SCADA Data'!$B$37:$B$402=$B112,'SCADA Data'!G$37:G$402,""),IF('SCADA Data - Historic'!$B$37:$B$402=$B112,'SCADA Data - Historic'!G$37:G$402,""))))</f>
        <v>1085</v>
      </c>
      <c r="H112" s="114" t="str">
        <f t="array" aca="1" ref="H112" ca="1">IFERROR(INDEX('Data Tab - MK Infill'!$S$37:$S$402,MATCH($B112,INT('Data Tab - MK Infill'!$C$37:$C$402)*('Data Tab - MK Infill'!$S$37:$S$402&lt;&gt;""),0)),"")</f>
        <v/>
      </c>
      <c r="I112" s="273" cm="1">
        <f t="array" aca="1" ref="I112" ca="1">IF($B112="","",IFERROR(IF(INDEX('Data Tab - NH Infill'!R$37:R$1000,MATCH($B112,INT('Data Tab - NH Infill'!$C$37:$C$1000),0))="",NA(),INDEX('Data Tab - NH Infill'!R$37:R$1000,MATCH($B112,INT('Data Tab - NH Infill'!$C$37:$C$1000),0))),MAX(IF('SCADA Data'!$B$37:$B$402=$B112,'SCADA Data'!I$37:I$402,""),IF('SCADA Data - Historic'!$B$37:$B$402=$B112,'SCADA Data - Historic'!I$37:I$402,""))))</f>
        <v>1633</v>
      </c>
      <c r="J112" s="114" t="str">
        <f t="array" aca="1" ref="J112" ca="1">IFERROR(INDEX('Data Tab - NH Infill'!$S$37:$S$1000,MATCH($B112,INT('Data Tab - NH Infill'!$C$37:$C$1000)*('Data Tab - NH Infill'!$S$37:$S$1000&lt;&gt;""),0)),"")</f>
        <v/>
      </c>
      <c r="K112" s="272">
        <f t="array" aca="1" ref="K112" ca="1">IF($B112="","",IFERROR(IF(INDEX('Data Tab - SH Infill'!R$37:R$402,MATCH($B112,INT('Data Tab - SH Infill'!$C$37:$C$402),0))="",NA(),INDEX('Data Tab - SH Infill'!R$37:R$402,MATCH($B112,INT('Data Tab - SH Infill'!$C$37:$C$402),0))),MAX(IF('SCADA Data'!$B$37:$B$8980=$B112,'SCADA Data'!H$37:H$8980,""),IF('SCADA Data - Historic'!$B$37:$B$8980=$B112,'SCADA Data - Historic'!H$37:H$8980,""))))</f>
        <v>290.17999267578125</v>
      </c>
      <c r="L112" s="250" t="str">
        <f t="array" aca="1" ref="L112" ca="1">IFERROR(INDEX('Data Tab - SH Infill'!$S$37:$S$402,MATCH($B112,INT('Data Tab - SH Infill'!$C$37:$C$402)*('Data Tab - SH Infill'!$S$37:$S$402&lt;&gt;""),0)),"")</f>
        <v/>
      </c>
    </row>
    <row r="113" spans="2:12" s="264" customFormat="1" x14ac:dyDescent="0.2">
      <c r="B113" s="265">
        <f t="shared" ca="1" si="1"/>
        <v>45029</v>
      </c>
      <c r="C113" s="266" cm="1">
        <f t="array" aca="1" ref="C113" ca="1">IF($B113="","",IFERROR(IF(INDEX('Data Tab - BV Infill'!R$37:R$1000,MATCH($B113,INT('Data Tab - BV Infill'!$C$37:$C$1000),0))="",NA(),INDEX('Data Tab - BV Infill'!R$37:R$1000,MATCH($B113,INT('Data Tab - BV Infill'!$C$37:$C$1000),0))),MAX(IF('SCADA Data'!$B$37:$B$402=$B113,'SCADA Data'!D$37:D$402,""),IF('SCADA Data - Historic'!$B$37:$B$402=$B113,'SCADA Data - Historic'!D$37:D$402,""))))</f>
        <v>191.140625</v>
      </c>
      <c r="D113" s="267" cm="1">
        <f t="array" aca="1" ref="D113" ca="1">IF($B113="","",IFERROR(IF(INDEX('Data Tab - BV Infill'!T$37:T$1000,MATCH($B113,INT('Data Tab - BV Infill'!$C$37:$C$1000),0))="",NA(),INDEX('Data Tab - BV Infill'!T$37:T$1000,MATCH($B113,INT('Data Tab - BV Infill'!$C$37:$C$1000),0))),MAX(IF('SCADA Data'!$B$37:$B$402=$B113,'SCADA Data'!E$37:E$402,""),IF('SCADA Data - Historic'!$B$37:$B$402=$B113,'SCADA Data - Historic'!E$37:E$402,""))))</f>
        <v>200.28125</v>
      </c>
      <c r="E113" s="267" cm="1">
        <f t="array" aca="1" ref="E113" ca="1">IF($B113="","",IFERROR(IF(INDEX('Data Tab - BV Infill'!U$37:U$1000,MATCH($B113,INT('Data Tab - BV Infill'!$C$37:$C$1000),0))="",NA(),INDEX('Data Tab - BV Infill'!U$37:U$1000,MATCH($B113,INT('Data Tab - BV Infill'!$C$37:$C$1000),0))),MAX(IF('SCADA Data'!$B$37:$B$402=$B113,'SCADA Data'!F$37:F$402,""),IF('SCADA Data - Historic'!$B$37:$B$402=$B113,'SCADA Data - Historic'!F$37:F$402,""))))</f>
        <v>0</v>
      </c>
      <c r="F113" s="101" t="str">
        <f t="array" aca="1" ref="F113" ca="1">IFERROR(INDEX('Data Tab - BV Infill'!$S$37:$S$402,MATCH($B113,INT('Data Tab - BV Infill'!$C$37:$C$402)*('Data Tab - BV Infill'!$S$37:$S$402&lt;&gt;""),0)),"")</f>
        <v/>
      </c>
      <c r="G113" s="266" cm="1">
        <f t="array" aca="1" ref="G113" ca="1">IF($B113="","",IFERROR(IF(INDEX('Data Tab - MK Infill'!R$37:R$402,MATCH($B113,INT('Data Tab - MK Infill'!$C$37:$C$402),0))="",NA(),INDEX('Data Tab - MK Infill'!R$37:R$402,MATCH($B113,INT('Data Tab - MK Infill'!$C$37:$C$402),0))),MAX(IF('SCADA Data'!$B$37:$B$402=$B113,'SCADA Data'!G$37:G$402,""),IF('SCADA Data - Historic'!$B$37:$B$402=$B113,'SCADA Data - Historic'!G$37:G$402,""))))</f>
        <v>1070</v>
      </c>
      <c r="H113" s="101" t="str">
        <f t="array" aca="1" ref="H113" ca="1">IFERROR(INDEX('Data Tab - MK Infill'!$S$37:$S$402,MATCH($B113,INT('Data Tab - MK Infill'!$C$37:$C$402)*('Data Tab - MK Infill'!$S$37:$S$402&lt;&gt;""),0)),"")</f>
        <v/>
      </c>
      <c r="I113" s="266" cm="1">
        <f t="array" aca="1" ref="I113" ca="1">IF($B113="","",IFERROR(IF(INDEX('Data Tab - NH Infill'!R$37:R$1000,MATCH($B113,INT('Data Tab - NH Infill'!$C$37:$C$1000),0))="",NA(),INDEX('Data Tab - NH Infill'!R$37:R$1000,MATCH($B113,INT('Data Tab - NH Infill'!$C$37:$C$1000),0))),MAX(IF('SCADA Data'!$B$37:$B$402=$B113,'SCADA Data'!I$37:I$402,""),IF('SCADA Data - Historic'!$B$37:$B$402=$B113,'SCADA Data - Historic'!I$37:I$402,""))))</f>
        <v>1619</v>
      </c>
      <c r="J113" s="101" t="str">
        <f t="array" aca="1" ref="J113" ca="1">IFERROR(INDEX('Data Tab - NH Infill'!$S$37:$S$1000,MATCH($B113,INT('Data Tab - NH Infill'!$C$37:$C$1000)*('Data Tab - NH Infill'!$S$37:$S$1000&lt;&gt;""),0)),"")</f>
        <v/>
      </c>
      <c r="K113" s="266">
        <f t="array" aca="1" ref="K113" ca="1">IF($B113="","",IFERROR(IF(INDEX('Data Tab - SH Infill'!R$37:R$402,MATCH($B113,INT('Data Tab - SH Infill'!$C$37:$C$402),0))="",NA(),INDEX('Data Tab - SH Infill'!R$37:R$402,MATCH($B113,INT('Data Tab - SH Infill'!$C$37:$C$402),0))),MAX(IF('SCADA Data'!$B$37:$B$8980=$B113,'SCADA Data'!H$37:H$8980,""),IF('SCADA Data - Historic'!$B$37:$B$8980=$B113,'SCADA Data - Historic'!H$37:H$8980,""))))</f>
        <v>289.510009765625</v>
      </c>
      <c r="L113" s="249" t="str">
        <f t="array" aca="1" ref="L113" ca="1">IFERROR(INDEX('Data Tab - SH Infill'!$S$37:$S$402,MATCH($B113,INT('Data Tab - SH Infill'!$C$37:$C$402)*('Data Tab - SH Infill'!$S$37:$S$402&lt;&gt;""),0)),"")</f>
        <v/>
      </c>
    </row>
    <row r="114" spans="2:12" s="264" customFormat="1" x14ac:dyDescent="0.2">
      <c r="B114" s="265">
        <f t="shared" ca="1" si="1"/>
        <v>45030</v>
      </c>
      <c r="C114" s="268" cm="1">
        <f t="array" aca="1" ref="C114" ca="1">IF($B114="","",IFERROR(IF(INDEX('Data Tab - BV Infill'!R$37:R$1000,MATCH($B114,INT('Data Tab - BV Infill'!$C$37:$C$1000),0))="",NA(),INDEX('Data Tab - BV Infill'!R$37:R$1000,MATCH($B114,INT('Data Tab - BV Infill'!$C$37:$C$1000),0))),MAX(IF('SCADA Data'!$B$37:$B$402=$B114,'SCADA Data'!D$37:D$402,""),IF('SCADA Data - Historic'!$B$37:$B$402=$B114,'SCADA Data - Historic'!D$37:D$402,""))))</f>
        <v>188.90625</v>
      </c>
      <c r="D114" s="269" cm="1">
        <f t="array" aca="1" ref="D114" ca="1">IF($B114="","",IFERROR(IF(INDEX('Data Tab - BV Infill'!T$37:T$1000,MATCH($B114,INT('Data Tab - BV Infill'!$C$37:$C$1000),0))="",NA(),INDEX('Data Tab - BV Infill'!T$37:T$1000,MATCH($B114,INT('Data Tab - BV Infill'!$C$37:$C$1000),0))),MAX(IF('SCADA Data'!$B$37:$B$402=$B114,'SCADA Data'!E$37:E$402,""),IF('SCADA Data - Historic'!$B$37:$B$402=$B114,'SCADA Data - Historic'!E$37:E$402,""))))</f>
        <v>161.814453125</v>
      </c>
      <c r="E114" s="269" cm="1">
        <f t="array" aca="1" ref="E114" ca="1">IF($B114="","",IFERROR(IF(INDEX('Data Tab - BV Infill'!U$37:U$1000,MATCH($B114,INT('Data Tab - BV Infill'!$C$37:$C$1000),0))="",NA(),INDEX('Data Tab - BV Infill'!U$37:U$1000,MATCH($B114,INT('Data Tab - BV Infill'!$C$37:$C$1000),0))),MAX(IF('SCADA Data'!$B$37:$B$402=$B114,'SCADA Data'!F$37:F$402,""),IF('SCADA Data - Historic'!$B$37:$B$402=$B114,'SCADA Data - Historic'!F$37:F$402,""))))</f>
        <v>0</v>
      </c>
      <c r="F114" s="114" t="str">
        <f t="array" aca="1" ref="F114" ca="1">IFERROR(INDEX('Data Tab - BV Infill'!$S$37:$S$402,MATCH($B114,INT('Data Tab - BV Infill'!$C$37:$C$402)*('Data Tab - BV Infill'!$S$37:$S$402&lt;&gt;""),0)),"")</f>
        <v/>
      </c>
      <c r="G114" s="270" cm="1">
        <f t="array" aca="1" ref="G114" ca="1">IF($B114="","",IFERROR(IF(INDEX('Data Tab - MK Infill'!R$37:R$402,MATCH($B114,INT('Data Tab - MK Infill'!$C$37:$C$402),0))="",NA(),INDEX('Data Tab - MK Infill'!R$37:R$402,MATCH($B114,INT('Data Tab - MK Infill'!$C$37:$C$402),0))),MAX(IF('SCADA Data'!$B$37:$B$402=$B114,'SCADA Data'!G$37:G$402,""),IF('SCADA Data - Historic'!$B$37:$B$402=$B114,'SCADA Data - Historic'!G$37:G$402,""))))</f>
        <v>1086</v>
      </c>
      <c r="H114" s="114" t="str">
        <f t="array" aca="1" ref="H114" ca="1">IFERROR(INDEX('Data Tab - MK Infill'!$S$37:$S$402,MATCH($B114,INT('Data Tab - MK Infill'!$C$37:$C$402)*('Data Tab - MK Infill'!$S$37:$S$402&lt;&gt;""),0)),"")</f>
        <v/>
      </c>
      <c r="I114" s="273" cm="1">
        <f t="array" aca="1" ref="I114" ca="1">IF($B114="","",IFERROR(IF(INDEX('Data Tab - NH Infill'!R$37:R$1000,MATCH($B114,INT('Data Tab - NH Infill'!$C$37:$C$1000),0))="",NA(),INDEX('Data Tab - NH Infill'!R$37:R$1000,MATCH($B114,INT('Data Tab - NH Infill'!$C$37:$C$1000),0))),MAX(IF('SCADA Data'!$B$37:$B$402=$B114,'SCADA Data'!I$37:I$402,""),IF('SCADA Data - Historic'!$B$37:$B$402=$B114,'SCADA Data - Historic'!I$37:I$402,""))))</f>
        <v>1598</v>
      </c>
      <c r="J114" s="114" t="str">
        <f t="array" aca="1" ref="J114" ca="1">IFERROR(INDEX('Data Tab - NH Infill'!$S$37:$S$1000,MATCH($B114,INT('Data Tab - NH Infill'!$C$37:$C$1000)*('Data Tab - NH Infill'!$S$37:$S$1000&lt;&gt;""),0)),"")</f>
        <v/>
      </c>
      <c r="K114" s="272">
        <f t="array" aca="1" ref="K114" ca="1">IF($B114="","",IFERROR(IF(INDEX('Data Tab - SH Infill'!R$37:R$402,MATCH($B114,INT('Data Tab - SH Infill'!$C$37:$C$402),0))="",NA(),INDEX('Data Tab - SH Infill'!R$37:R$402,MATCH($B114,INT('Data Tab - SH Infill'!$C$37:$C$402),0))),MAX(IF('SCADA Data'!$B$37:$B$8980=$B114,'SCADA Data'!H$37:H$8980,""),IF('SCADA Data - Historic'!$B$37:$B$8980=$B114,'SCADA Data - Historic'!H$37:H$8980,""))))</f>
        <v>281.92001342773438</v>
      </c>
      <c r="L114" s="250" t="str">
        <f t="array" aca="1" ref="L114" ca="1">IFERROR(INDEX('Data Tab - SH Infill'!$S$37:$S$402,MATCH($B114,INT('Data Tab - SH Infill'!$C$37:$C$402)*('Data Tab - SH Infill'!$S$37:$S$402&lt;&gt;""),0)),"")</f>
        <v/>
      </c>
    </row>
    <row r="115" spans="2:12" s="264" customFormat="1" x14ac:dyDescent="0.2">
      <c r="B115" s="265">
        <f t="shared" ca="1" si="1"/>
        <v>45031</v>
      </c>
      <c r="C115" s="266" cm="1">
        <f t="array" aca="1" ref="C115" ca="1">IF($B115="","",IFERROR(IF(INDEX('Data Tab - BV Infill'!R$37:R$1000,MATCH($B115,INT('Data Tab - BV Infill'!$C$37:$C$1000),0))="",NA(),INDEX('Data Tab - BV Infill'!R$37:R$1000,MATCH($B115,INT('Data Tab - BV Infill'!$C$37:$C$1000),0))),MAX(IF('SCADA Data'!$B$37:$B$402=$B115,'SCADA Data'!D$37:D$402,""),IF('SCADA Data - Historic'!$B$37:$B$402=$B115,'SCADA Data - Historic'!D$37:D$402,""))))</f>
        <v>188.703125</v>
      </c>
      <c r="D115" s="267" cm="1">
        <f t="array" aca="1" ref="D115" ca="1">IF($B115="","",IFERROR(IF(INDEX('Data Tab - BV Infill'!T$37:T$1000,MATCH($B115,INT('Data Tab - BV Infill'!$C$37:$C$1000),0))="",NA(),INDEX('Data Tab - BV Infill'!T$37:T$1000,MATCH($B115,INT('Data Tab - BV Infill'!$C$37:$C$1000),0))),MAX(IF('SCADA Data'!$B$37:$B$402=$B115,'SCADA Data'!E$37:E$402,""),IF('SCADA Data - Historic'!$B$37:$B$402=$B115,'SCADA Data - Historic'!E$37:E$402,""))))</f>
        <v>226.408203125</v>
      </c>
      <c r="E115" s="267" cm="1">
        <f t="array" aca="1" ref="E115" ca="1">IF($B115="","",IFERROR(IF(INDEX('Data Tab - BV Infill'!U$37:U$1000,MATCH($B115,INT('Data Tab - BV Infill'!$C$37:$C$1000),0))="",NA(),INDEX('Data Tab - BV Infill'!U$37:U$1000,MATCH($B115,INT('Data Tab - BV Infill'!$C$37:$C$1000),0))),MAX(IF('SCADA Data'!$B$37:$B$402=$B115,'SCADA Data'!F$37:F$402,""),IF('SCADA Data - Historic'!$B$37:$B$402=$B115,'SCADA Data - Historic'!F$37:F$402,""))))</f>
        <v>0</v>
      </c>
      <c r="F115" s="101" t="str">
        <f t="array" aca="1" ref="F115" ca="1">IFERROR(INDEX('Data Tab - BV Infill'!$S$37:$S$402,MATCH($B115,INT('Data Tab - BV Infill'!$C$37:$C$402)*('Data Tab - BV Infill'!$S$37:$S$402&lt;&gt;""),0)),"")</f>
        <v/>
      </c>
      <c r="G115" s="266" cm="1">
        <f t="array" aca="1" ref="G115" ca="1">IF($B115="","",IFERROR(IF(INDEX('Data Tab - MK Infill'!R$37:R$402,MATCH($B115,INT('Data Tab - MK Infill'!$C$37:$C$402),0))="",NA(),INDEX('Data Tab - MK Infill'!R$37:R$402,MATCH($B115,INT('Data Tab - MK Infill'!$C$37:$C$402),0))),MAX(IF('SCADA Data'!$B$37:$B$402=$B115,'SCADA Data'!G$37:G$402,""),IF('SCADA Data - Historic'!$B$37:$B$402=$B115,'SCADA Data - Historic'!G$37:G$402,""))))</f>
        <v>1115</v>
      </c>
      <c r="H115" s="101" t="str">
        <f t="array" aca="1" ref="H115" ca="1">IFERROR(INDEX('Data Tab - MK Infill'!$S$37:$S$402,MATCH($B115,INT('Data Tab - MK Infill'!$C$37:$C$402)*('Data Tab - MK Infill'!$S$37:$S$402&lt;&gt;""),0)),"")</f>
        <v/>
      </c>
      <c r="I115" s="266" cm="1">
        <f t="array" aca="1" ref="I115" ca="1">IF($B115="","",IFERROR(IF(INDEX('Data Tab - NH Infill'!R$37:R$1000,MATCH($B115,INT('Data Tab - NH Infill'!$C$37:$C$1000),0))="",NA(),INDEX('Data Tab - NH Infill'!R$37:R$1000,MATCH($B115,INT('Data Tab - NH Infill'!$C$37:$C$1000),0))),MAX(IF('SCADA Data'!$B$37:$B$402=$B115,'SCADA Data'!I$37:I$402,""),IF('SCADA Data - Historic'!$B$37:$B$402=$B115,'SCADA Data - Historic'!I$37:I$402,""))))</f>
        <v>1570</v>
      </c>
      <c r="J115" s="101" t="str">
        <f t="array" aca="1" ref="J115" ca="1">IFERROR(INDEX('Data Tab - NH Infill'!$S$37:$S$1000,MATCH($B115,INT('Data Tab - NH Infill'!$C$37:$C$1000)*('Data Tab - NH Infill'!$S$37:$S$1000&lt;&gt;""),0)),"")</f>
        <v/>
      </c>
      <c r="K115" s="266">
        <f t="array" aca="1" ref="K115" ca="1">IF($B115="","",IFERROR(IF(INDEX('Data Tab - SH Infill'!R$37:R$402,MATCH($B115,INT('Data Tab - SH Infill'!$C$37:$C$402),0))="",NA(),INDEX('Data Tab - SH Infill'!R$37:R$402,MATCH($B115,INT('Data Tab - SH Infill'!$C$37:$C$402),0))),MAX(IF('SCADA Data'!$B$37:$B$8980=$B115,'SCADA Data'!H$37:H$8980,""),IF('SCADA Data - Historic'!$B$37:$B$8980=$B115,'SCADA Data - Historic'!H$37:H$8980,""))))</f>
        <v>270.22000122070313</v>
      </c>
      <c r="L115" s="249" t="str">
        <f t="array" aca="1" ref="L115" ca="1">IFERROR(INDEX('Data Tab - SH Infill'!$S$37:$S$402,MATCH($B115,INT('Data Tab - SH Infill'!$C$37:$C$402)*('Data Tab - SH Infill'!$S$37:$S$402&lt;&gt;""),0)),"")</f>
        <v/>
      </c>
    </row>
    <row r="116" spans="2:12" s="264" customFormat="1" x14ac:dyDescent="0.2">
      <c r="B116" s="265">
        <f t="shared" ca="1" si="1"/>
        <v>45032</v>
      </c>
      <c r="C116" s="268" cm="1">
        <f t="array" aca="1" ref="C116" ca="1">IF($B116="","",IFERROR(IF(INDEX('Data Tab - BV Infill'!R$37:R$1000,MATCH($B116,INT('Data Tab - BV Infill'!$C$37:$C$1000),0))="",NA(),INDEX('Data Tab - BV Infill'!R$37:R$1000,MATCH($B116,INT('Data Tab - BV Infill'!$C$37:$C$1000),0))),MAX(IF('SCADA Data'!$B$37:$B$402=$B116,'SCADA Data'!D$37:D$402,""),IF('SCADA Data - Historic'!$B$37:$B$402=$B116,'SCADA Data - Historic'!D$37:D$402,""))))</f>
        <v>178.49609375</v>
      </c>
      <c r="D116" s="269" cm="1">
        <f t="array" aca="1" ref="D116" ca="1">IF($B116="","",IFERROR(IF(INDEX('Data Tab - BV Infill'!T$37:T$1000,MATCH($B116,INT('Data Tab - BV Infill'!$C$37:$C$1000),0))="",NA(),INDEX('Data Tab - BV Infill'!T$37:T$1000,MATCH($B116,INT('Data Tab - BV Infill'!$C$37:$C$1000),0))),MAX(IF('SCADA Data'!$B$37:$B$402=$B116,'SCADA Data'!E$37:E$402,""),IF('SCADA Data - Historic'!$B$37:$B$402=$B116,'SCADA Data - Historic'!E$37:E$402,""))))</f>
        <v>170.650390625</v>
      </c>
      <c r="E116" s="269" cm="1">
        <f t="array" aca="1" ref="E116" ca="1">IF($B116="","",IFERROR(IF(INDEX('Data Tab - BV Infill'!U$37:U$1000,MATCH($B116,INT('Data Tab - BV Infill'!$C$37:$C$1000),0))="",NA(),INDEX('Data Tab - BV Infill'!U$37:U$1000,MATCH($B116,INT('Data Tab - BV Infill'!$C$37:$C$1000),0))),MAX(IF('SCADA Data'!$B$37:$B$402=$B116,'SCADA Data'!F$37:F$402,""),IF('SCADA Data - Historic'!$B$37:$B$402=$B116,'SCADA Data - Historic'!F$37:F$402,""))))</f>
        <v>0</v>
      </c>
      <c r="F116" s="114" t="str">
        <f t="array" aca="1" ref="F116" ca="1">IFERROR(INDEX('Data Tab - BV Infill'!$S$37:$S$402,MATCH($B116,INT('Data Tab - BV Infill'!$C$37:$C$402)*('Data Tab - BV Infill'!$S$37:$S$402&lt;&gt;""),0)),"")</f>
        <v/>
      </c>
      <c r="G116" s="270" cm="1">
        <f t="array" aca="1" ref="G116" ca="1">IF($B116="","",IFERROR(IF(INDEX('Data Tab - MK Infill'!R$37:R$402,MATCH($B116,INT('Data Tab - MK Infill'!$C$37:$C$402),0))="",NA(),INDEX('Data Tab - MK Infill'!R$37:R$402,MATCH($B116,INT('Data Tab - MK Infill'!$C$37:$C$402),0))),MAX(IF('SCADA Data'!$B$37:$B$402=$B116,'SCADA Data'!G$37:G$402,""),IF('SCADA Data - Historic'!$B$37:$B$402=$B116,'SCADA Data - Historic'!G$37:G$402,""))))</f>
        <v>1119</v>
      </c>
      <c r="H116" s="114" t="str">
        <f t="array" aca="1" ref="H116" ca="1">IFERROR(INDEX('Data Tab - MK Infill'!$S$37:$S$402,MATCH($B116,INT('Data Tab - MK Infill'!$C$37:$C$402)*('Data Tab - MK Infill'!$S$37:$S$402&lt;&gt;""),0)),"")</f>
        <v/>
      </c>
      <c r="I116" s="273" cm="1">
        <f t="array" aca="1" ref="I116" ca="1">IF($B116="","",IFERROR(IF(INDEX('Data Tab - NH Infill'!R$37:R$1000,MATCH($B116,INT('Data Tab - NH Infill'!$C$37:$C$1000),0))="",NA(),INDEX('Data Tab - NH Infill'!R$37:R$1000,MATCH($B116,INT('Data Tab - NH Infill'!$C$37:$C$1000),0))),MAX(IF('SCADA Data'!$B$37:$B$402=$B116,'SCADA Data'!I$37:I$402,""),IF('SCADA Data - Historic'!$B$37:$B$402=$B116,'SCADA Data - Historic'!I$37:I$402,""))))</f>
        <v>1473</v>
      </c>
      <c r="J116" s="114" t="str">
        <f t="array" aca="1" ref="J116" ca="1">IFERROR(INDEX('Data Tab - NH Infill'!$S$37:$S$1000,MATCH($B116,INT('Data Tab - NH Infill'!$C$37:$C$1000)*('Data Tab - NH Infill'!$S$37:$S$1000&lt;&gt;""),0)),"")</f>
        <v/>
      </c>
      <c r="K116" s="272">
        <f t="array" aca="1" ref="K116" ca="1">IF($B116="","",IFERROR(IF(INDEX('Data Tab - SH Infill'!R$37:R$402,MATCH($B116,INT('Data Tab - SH Infill'!$C$37:$C$402),0))="",NA(),INDEX('Data Tab - SH Infill'!R$37:R$402,MATCH($B116,INT('Data Tab - SH Infill'!$C$37:$C$402),0))),MAX(IF('SCADA Data'!$B$37:$B$8980=$B116,'SCADA Data'!H$37:H$8980,""),IF('SCADA Data - Historic'!$B$37:$B$8980=$B116,'SCADA Data - Historic'!H$37:H$8980,""))))</f>
        <v>258.29998779296875</v>
      </c>
      <c r="L116" s="250" t="str">
        <f t="array" aca="1" ref="L116" ca="1">IFERROR(INDEX('Data Tab - SH Infill'!$S$37:$S$402,MATCH($B116,INT('Data Tab - SH Infill'!$C$37:$C$402)*('Data Tab - SH Infill'!$S$37:$S$402&lt;&gt;""),0)),"")</f>
        <v/>
      </c>
    </row>
    <row r="117" spans="2:12" s="264" customFormat="1" x14ac:dyDescent="0.2">
      <c r="B117" s="265">
        <f t="shared" ca="1" si="1"/>
        <v>45033</v>
      </c>
      <c r="C117" s="266" cm="1">
        <f t="array" aca="1" ref="C117" ca="1">IF($B117="","",IFERROR(IF(INDEX('Data Tab - BV Infill'!R$37:R$1000,MATCH($B117,INT('Data Tab - BV Infill'!$C$37:$C$1000),0))="",NA(),INDEX('Data Tab - BV Infill'!R$37:R$1000,MATCH($B117,INT('Data Tab - BV Infill'!$C$37:$C$1000),0))),MAX(IF('SCADA Data'!$B$37:$B$402=$B117,'SCADA Data'!D$37:D$402,""),IF('SCADA Data - Historic'!$B$37:$B$402=$B117,'SCADA Data - Historic'!D$37:D$402,""))))</f>
        <v>189.0078125</v>
      </c>
      <c r="D117" s="267" cm="1">
        <f t="array" aca="1" ref="D117" ca="1">IF($B117="","",IFERROR(IF(INDEX('Data Tab - BV Infill'!T$37:T$1000,MATCH($B117,INT('Data Tab - BV Infill'!$C$37:$C$1000),0))="",NA(),INDEX('Data Tab - BV Infill'!T$37:T$1000,MATCH($B117,INT('Data Tab - BV Infill'!$C$37:$C$1000),0))),MAX(IF('SCADA Data'!$B$37:$B$402=$B117,'SCADA Data'!E$37:E$402,""),IF('SCADA Data - Historic'!$B$37:$B$402=$B117,'SCADA Data - Historic'!E$37:E$402,""))))</f>
        <v>191.19140625</v>
      </c>
      <c r="E117" s="267" cm="1">
        <f t="array" aca="1" ref="E117" ca="1">IF($B117="","",IFERROR(IF(INDEX('Data Tab - BV Infill'!U$37:U$1000,MATCH($B117,INT('Data Tab - BV Infill'!$C$37:$C$1000),0))="",NA(),INDEX('Data Tab - BV Infill'!U$37:U$1000,MATCH($B117,INT('Data Tab - BV Infill'!$C$37:$C$1000),0))),MAX(IF('SCADA Data'!$B$37:$B$402=$B117,'SCADA Data'!F$37:F$402,""),IF('SCADA Data - Historic'!$B$37:$B$402=$B117,'SCADA Data - Historic'!F$37:F$402,""))))</f>
        <v>0</v>
      </c>
      <c r="F117" s="101" t="str">
        <f t="array" aca="1" ref="F117" ca="1">IFERROR(INDEX('Data Tab - BV Infill'!$S$37:$S$402,MATCH($B117,INT('Data Tab - BV Infill'!$C$37:$C$402)*('Data Tab - BV Infill'!$S$37:$S$402&lt;&gt;""),0)),"")</f>
        <v/>
      </c>
      <c r="G117" s="266" cm="1">
        <f t="array" aca="1" ref="G117" ca="1">IF($B117="","",IFERROR(IF(INDEX('Data Tab - MK Infill'!R$37:R$402,MATCH($B117,INT('Data Tab - MK Infill'!$C$37:$C$402),0))="",NA(),INDEX('Data Tab - MK Infill'!R$37:R$402,MATCH($B117,INT('Data Tab - MK Infill'!$C$37:$C$402),0))),MAX(IF('SCADA Data'!$B$37:$B$402=$B117,'SCADA Data'!G$37:G$402,""),IF('SCADA Data - Historic'!$B$37:$B$402=$B117,'SCADA Data - Historic'!G$37:G$402,""))))</f>
        <v>1120</v>
      </c>
      <c r="H117" s="101" t="str">
        <f t="array" aca="1" ref="H117" ca="1">IFERROR(INDEX('Data Tab - MK Infill'!$S$37:$S$402,MATCH($B117,INT('Data Tab - MK Infill'!$C$37:$C$402)*('Data Tab - MK Infill'!$S$37:$S$402&lt;&gt;""),0)),"")</f>
        <v/>
      </c>
      <c r="I117" s="266" cm="1">
        <f t="array" aca="1" ref="I117" ca="1">IF($B117="","",IFERROR(IF(INDEX('Data Tab - NH Infill'!R$37:R$1000,MATCH($B117,INT('Data Tab - NH Infill'!$C$37:$C$1000),0))="",NA(),INDEX('Data Tab - NH Infill'!R$37:R$1000,MATCH($B117,INT('Data Tab - NH Infill'!$C$37:$C$1000),0))),MAX(IF('SCADA Data'!$B$37:$B$402=$B117,'SCADA Data'!I$37:I$402,""),IF('SCADA Data - Historic'!$B$37:$B$402=$B117,'SCADA Data - Historic'!I$37:I$402,""))))</f>
        <v>1475</v>
      </c>
      <c r="J117" s="101" t="str">
        <f t="array" aca="1" ref="J117" ca="1">IFERROR(INDEX('Data Tab - NH Infill'!$S$37:$S$1000,MATCH($B117,INT('Data Tab - NH Infill'!$C$37:$C$1000)*('Data Tab - NH Infill'!$S$37:$S$1000&lt;&gt;""),0)),"")</f>
        <v/>
      </c>
      <c r="K117" s="266">
        <f t="array" aca="1" ref="K117" ca="1">IF($B117="","",IFERROR(IF(INDEX('Data Tab - SH Infill'!R$37:R$402,MATCH($B117,INT('Data Tab - SH Infill'!$C$37:$C$402),0))="",NA(),INDEX('Data Tab - SH Infill'!R$37:R$402,MATCH($B117,INT('Data Tab - SH Infill'!$C$37:$C$402),0))),MAX(IF('SCADA Data'!$B$37:$B$8980=$B117,'SCADA Data'!H$37:H$8980,""),IF('SCADA Data - Historic'!$B$37:$B$8980=$B117,'SCADA Data - Historic'!H$37:H$8980,""))))</f>
        <v>252.64999389648438</v>
      </c>
      <c r="L117" s="249" t="str">
        <f t="array" aca="1" ref="L117" ca="1">IFERROR(INDEX('Data Tab - SH Infill'!$S$37:$S$402,MATCH($B117,INT('Data Tab - SH Infill'!$C$37:$C$402)*('Data Tab - SH Infill'!$S$37:$S$402&lt;&gt;""),0)),"")</f>
        <v/>
      </c>
    </row>
    <row r="118" spans="2:12" s="264" customFormat="1" x14ac:dyDescent="0.2">
      <c r="B118" s="265">
        <f t="shared" ca="1" si="1"/>
        <v>45034</v>
      </c>
      <c r="C118" s="268" cm="1">
        <f t="array" aca="1" ref="C118" ca="1">IF($B118="","",IFERROR(IF(INDEX('Data Tab - BV Infill'!R$37:R$1000,MATCH($B118,INT('Data Tab - BV Infill'!$C$37:$C$1000),0))="",NA(),INDEX('Data Tab - BV Infill'!R$37:R$1000,MATCH($B118,INT('Data Tab - BV Infill'!$C$37:$C$1000),0))),MAX(IF('SCADA Data'!$B$37:$B$402=$B118,'SCADA Data'!D$37:D$402,""),IF('SCADA Data - Historic'!$B$37:$B$402=$B118,'SCADA Data - Historic'!D$37:D$402,""))))</f>
        <v>184.99609375</v>
      </c>
      <c r="D118" s="269" cm="1">
        <f t="array" aca="1" ref="D118" ca="1">IF($B118="","",IFERROR(IF(INDEX('Data Tab - BV Infill'!T$37:T$1000,MATCH($B118,INT('Data Tab - BV Infill'!$C$37:$C$1000),0))="",NA(),INDEX('Data Tab - BV Infill'!T$37:T$1000,MATCH($B118,INT('Data Tab - BV Infill'!$C$37:$C$1000),0))),MAX(IF('SCADA Data'!$B$37:$B$402=$B118,'SCADA Data'!E$37:E$402,""),IF('SCADA Data - Historic'!$B$37:$B$402=$B118,'SCADA Data - Historic'!E$37:E$402,""))))</f>
        <v>149.220703125</v>
      </c>
      <c r="E118" s="269" cm="1">
        <f t="array" aca="1" ref="E118" ca="1">IF($B118="","",IFERROR(IF(INDEX('Data Tab - BV Infill'!U$37:U$1000,MATCH($B118,INT('Data Tab - BV Infill'!$C$37:$C$1000),0))="",NA(),INDEX('Data Tab - BV Infill'!U$37:U$1000,MATCH($B118,INT('Data Tab - BV Infill'!$C$37:$C$1000),0))),MAX(IF('SCADA Data'!$B$37:$B$402=$B118,'SCADA Data'!F$37:F$402,""),IF('SCADA Data - Historic'!$B$37:$B$402=$B118,'SCADA Data - Historic'!F$37:F$402,""))))</f>
        <v>0</v>
      </c>
      <c r="F118" s="114" t="str">
        <f t="array" aca="1" ref="F118" ca="1">IFERROR(INDEX('Data Tab - BV Infill'!$S$37:$S$402,MATCH($B118,INT('Data Tab - BV Infill'!$C$37:$C$402)*('Data Tab - BV Infill'!$S$37:$S$402&lt;&gt;""),0)),"")</f>
        <v/>
      </c>
      <c r="G118" s="270" cm="1">
        <f t="array" aca="1" ref="G118" ca="1">IF($B118="","",IFERROR(IF(INDEX('Data Tab - MK Infill'!R$37:R$402,MATCH($B118,INT('Data Tab - MK Infill'!$C$37:$C$402),0))="",NA(),INDEX('Data Tab - MK Infill'!R$37:R$402,MATCH($B118,INT('Data Tab - MK Infill'!$C$37:$C$402),0))),MAX(IF('SCADA Data'!$B$37:$B$402=$B118,'SCADA Data'!G$37:G$402,""),IF('SCADA Data - Historic'!$B$37:$B$402=$B118,'SCADA Data - Historic'!G$37:G$402,""))))</f>
        <v>952</v>
      </c>
      <c r="H118" s="114" t="str">
        <f t="array" aca="1" ref="H118" ca="1">IFERROR(INDEX('Data Tab - MK Infill'!$S$37:$S$402,MATCH($B118,INT('Data Tab - MK Infill'!$C$37:$C$402)*('Data Tab - MK Infill'!$S$37:$S$402&lt;&gt;""),0)),"")</f>
        <v/>
      </c>
      <c r="I118" s="273" cm="1">
        <f t="array" aca="1" ref="I118" ca="1">IF($B118="","",IFERROR(IF(INDEX('Data Tab - NH Infill'!R$37:R$1000,MATCH($B118,INT('Data Tab - NH Infill'!$C$37:$C$1000),0))="",NA(),INDEX('Data Tab - NH Infill'!R$37:R$1000,MATCH($B118,INT('Data Tab - NH Infill'!$C$37:$C$1000),0))),MAX(IF('SCADA Data'!$B$37:$B$402=$B118,'SCADA Data'!I$37:I$402,""),IF('SCADA Data - Historic'!$B$37:$B$402=$B118,'SCADA Data - Historic'!I$37:I$402,""))))</f>
        <v>1493.5</v>
      </c>
      <c r="J118" s="114" t="str">
        <f t="array" aca="1" ref="J118" ca="1">IFERROR(INDEX('Data Tab - NH Infill'!$S$37:$S$1000,MATCH($B118,INT('Data Tab - NH Infill'!$C$37:$C$1000)*('Data Tab - NH Infill'!$S$37:$S$1000&lt;&gt;""),0)),"")</f>
        <v/>
      </c>
      <c r="K118" s="272">
        <f t="array" aca="1" ref="K118" ca="1">IF($B118="","",IFERROR(IF(INDEX('Data Tab - SH Infill'!R$37:R$402,MATCH($B118,INT('Data Tab - SH Infill'!$C$37:$C$402),0))="",NA(),INDEX('Data Tab - SH Infill'!R$37:R$402,MATCH($B118,INT('Data Tab - SH Infill'!$C$37:$C$402),0))),MAX(IF('SCADA Data'!$B$37:$B$8980=$B118,'SCADA Data'!H$37:H$8980,""),IF('SCADA Data - Historic'!$B$37:$B$8980=$B118,'SCADA Data - Historic'!H$37:H$8980,""))))</f>
        <v>248.80000305175781</v>
      </c>
      <c r="L118" s="250" t="str">
        <f t="array" aca="1" ref="L118" ca="1">IFERROR(INDEX('Data Tab - SH Infill'!$S$37:$S$402,MATCH($B118,INT('Data Tab - SH Infill'!$C$37:$C$402)*('Data Tab - SH Infill'!$S$37:$S$402&lt;&gt;""),0)),"")</f>
        <v/>
      </c>
    </row>
    <row r="119" spans="2:12" s="264" customFormat="1" x14ac:dyDescent="0.2">
      <c r="B119" s="265">
        <f t="shared" ca="1" si="1"/>
        <v>45035</v>
      </c>
      <c r="C119" s="266" cm="1">
        <f t="array" aca="1" ref="C119" ca="1">IF($B119="","",IFERROR(IF(INDEX('Data Tab - BV Infill'!R$37:R$1000,MATCH($B119,INT('Data Tab - BV Infill'!$C$37:$C$1000),0))="",NA(),INDEX('Data Tab - BV Infill'!R$37:R$1000,MATCH($B119,INT('Data Tab - BV Infill'!$C$37:$C$1000),0))),MAX(IF('SCADA Data'!$B$37:$B$402=$B119,'SCADA Data'!D$37:D$402,""),IF('SCADA Data - Historic'!$B$37:$B$402=$B119,'SCADA Data - Historic'!D$37:D$402,""))))</f>
        <v>180.8828125</v>
      </c>
      <c r="D119" s="267" cm="1">
        <f t="array" aca="1" ref="D119" ca="1">IF($B119="","",IFERROR(IF(INDEX('Data Tab - BV Infill'!T$37:T$1000,MATCH($B119,INT('Data Tab - BV Infill'!$C$37:$C$1000),0))="",NA(),INDEX('Data Tab - BV Infill'!T$37:T$1000,MATCH($B119,INT('Data Tab - BV Infill'!$C$37:$C$1000),0))),MAX(IF('SCADA Data'!$B$37:$B$402=$B119,'SCADA Data'!E$37:E$402,""),IF('SCADA Data - Historic'!$B$37:$B$402=$B119,'SCADA Data - Historic'!E$37:E$402,""))))</f>
        <v>237.224609375</v>
      </c>
      <c r="E119" s="267" cm="1">
        <f t="array" aca="1" ref="E119" ca="1">IF($B119="","",IFERROR(IF(INDEX('Data Tab - BV Infill'!U$37:U$1000,MATCH($B119,INT('Data Tab - BV Infill'!$C$37:$C$1000),0))="",NA(),INDEX('Data Tab - BV Infill'!U$37:U$1000,MATCH($B119,INT('Data Tab - BV Infill'!$C$37:$C$1000),0))),MAX(IF('SCADA Data'!$B$37:$B$402=$B119,'SCADA Data'!F$37:F$402,""),IF('SCADA Data - Historic'!$B$37:$B$402=$B119,'SCADA Data - Historic'!F$37:F$402,""))))</f>
        <v>0</v>
      </c>
      <c r="F119" s="101" t="str">
        <f t="array" aca="1" ref="F119" ca="1">IFERROR(INDEX('Data Tab - BV Infill'!$S$37:$S$402,MATCH($B119,INT('Data Tab - BV Infill'!$C$37:$C$402)*('Data Tab - BV Infill'!$S$37:$S$402&lt;&gt;""),0)),"")</f>
        <v/>
      </c>
      <c r="G119" s="266" cm="1">
        <f t="array" aca="1" ref="G119" ca="1">IF($B119="","",IFERROR(IF(INDEX('Data Tab - MK Infill'!R$37:R$402,MATCH($B119,INT('Data Tab - MK Infill'!$C$37:$C$402),0))="",NA(),INDEX('Data Tab - MK Infill'!R$37:R$402,MATCH($B119,INT('Data Tab - MK Infill'!$C$37:$C$402),0))),MAX(IF('SCADA Data'!$B$37:$B$402=$B119,'SCADA Data'!G$37:G$402,""),IF('SCADA Data - Historic'!$B$37:$B$402=$B119,'SCADA Data - Historic'!G$37:G$402,""))))</f>
        <v>1358</v>
      </c>
      <c r="H119" s="101" t="str">
        <f t="array" aca="1" ref="H119" ca="1">IFERROR(INDEX('Data Tab - MK Infill'!$S$37:$S$402,MATCH($B119,INT('Data Tab - MK Infill'!$C$37:$C$402)*('Data Tab - MK Infill'!$S$37:$S$402&lt;&gt;""),0)),"")</f>
        <v/>
      </c>
      <c r="I119" s="266" cm="1">
        <f t="array" aca="1" ref="I119" ca="1">IF($B119="","",IFERROR(IF(INDEX('Data Tab - NH Infill'!R$37:R$1000,MATCH($B119,INT('Data Tab - NH Infill'!$C$37:$C$1000),0))="",NA(),INDEX('Data Tab - NH Infill'!R$37:R$1000,MATCH($B119,INT('Data Tab - NH Infill'!$C$37:$C$1000),0))),MAX(IF('SCADA Data'!$B$37:$B$402=$B119,'SCADA Data'!I$37:I$402,""),IF('SCADA Data - Historic'!$B$37:$B$402=$B119,'SCADA Data - Historic'!I$37:I$402,""))))</f>
        <v>1440</v>
      </c>
      <c r="J119" s="101" t="str">
        <f t="array" aca="1" ref="J119" ca="1">IFERROR(INDEX('Data Tab - NH Infill'!$S$37:$S$1000,MATCH($B119,INT('Data Tab - NH Infill'!$C$37:$C$1000)*('Data Tab - NH Infill'!$S$37:$S$1000&lt;&gt;""),0)),"")</f>
        <v/>
      </c>
      <c r="K119" s="266">
        <f t="array" aca="1" ref="K119" ca="1">IF($B119="","",IFERROR(IF(INDEX('Data Tab - SH Infill'!R$37:R$402,MATCH($B119,INT('Data Tab - SH Infill'!$C$37:$C$402),0))="",NA(),INDEX('Data Tab - SH Infill'!R$37:R$402,MATCH($B119,INT('Data Tab - SH Infill'!$C$37:$C$402),0))),MAX(IF('SCADA Data'!$B$37:$B$8980=$B119,'SCADA Data'!H$37:H$8980,""),IF('SCADA Data - Historic'!$B$37:$B$8980=$B119,'SCADA Data - Historic'!H$37:H$8980,""))))</f>
        <v>249.53999328613281</v>
      </c>
      <c r="L119" s="249" t="str">
        <f t="array" aca="1" ref="L119" ca="1">IFERROR(INDEX('Data Tab - SH Infill'!$S$37:$S$402,MATCH($B119,INT('Data Tab - SH Infill'!$C$37:$C$402)*('Data Tab - SH Infill'!$S$37:$S$402&lt;&gt;""),0)),"")</f>
        <v/>
      </c>
    </row>
    <row r="120" spans="2:12" s="264" customFormat="1" x14ac:dyDescent="0.2">
      <c r="B120" s="265">
        <f t="shared" ca="1" si="1"/>
        <v>45036</v>
      </c>
      <c r="C120" s="268" cm="1">
        <f t="array" aca="1" ref="C120" ca="1">IF($B120="","",IFERROR(IF(INDEX('Data Tab - BV Infill'!R$37:R$1000,MATCH($B120,INT('Data Tab - BV Infill'!$C$37:$C$1000),0))="",NA(),INDEX('Data Tab - BV Infill'!R$37:R$1000,MATCH($B120,INT('Data Tab - BV Infill'!$C$37:$C$1000),0))),MAX(IF('SCADA Data'!$B$37:$B$402=$B120,'SCADA Data'!D$37:D$402,""),IF('SCADA Data - Historic'!$B$37:$B$402=$B120,'SCADA Data - Historic'!D$37:D$402,""))))</f>
        <v>191.75</v>
      </c>
      <c r="D120" s="269" cm="1">
        <f t="array" aca="1" ref="D120" ca="1">IF($B120="","",IFERROR(IF(INDEX('Data Tab - BV Infill'!T$37:T$1000,MATCH($B120,INT('Data Tab - BV Infill'!$C$37:$C$1000),0))="",NA(),INDEX('Data Tab - BV Infill'!T$37:T$1000,MATCH($B120,INT('Data Tab - BV Infill'!$C$37:$C$1000),0))),MAX(IF('SCADA Data'!$B$37:$B$402=$B120,'SCADA Data'!E$37:E$402,""),IF('SCADA Data - Historic'!$B$37:$B$402=$B120,'SCADA Data - Historic'!E$37:E$402,""))))</f>
        <v>158.208984375</v>
      </c>
      <c r="E120" s="269" cm="1">
        <f t="array" aca="1" ref="E120" ca="1">IF($B120="","",IFERROR(IF(INDEX('Data Tab - BV Infill'!U$37:U$1000,MATCH($B120,INT('Data Tab - BV Infill'!$C$37:$C$1000),0))="",NA(),INDEX('Data Tab - BV Infill'!U$37:U$1000,MATCH($B120,INT('Data Tab - BV Infill'!$C$37:$C$1000),0))),MAX(IF('SCADA Data'!$B$37:$B$402=$B120,'SCADA Data'!F$37:F$402,""),IF('SCADA Data - Historic'!$B$37:$B$402=$B120,'SCADA Data - Historic'!F$37:F$402,""))))</f>
        <v>0</v>
      </c>
      <c r="F120" s="114" t="str">
        <f t="array" aca="1" ref="F120" ca="1">IFERROR(INDEX('Data Tab - BV Infill'!$S$37:$S$402,MATCH($B120,INT('Data Tab - BV Infill'!$C$37:$C$402)*('Data Tab - BV Infill'!$S$37:$S$402&lt;&gt;""),0)),"")</f>
        <v/>
      </c>
      <c r="G120" s="270" cm="1">
        <f t="array" aca="1" ref="G120" ca="1">IF($B120="","",IFERROR(IF(INDEX('Data Tab - MK Infill'!R$37:R$402,MATCH($B120,INT('Data Tab - MK Infill'!$C$37:$C$402),0))="",NA(),INDEX('Data Tab - MK Infill'!R$37:R$402,MATCH($B120,INT('Data Tab - MK Infill'!$C$37:$C$402),0))),MAX(IF('SCADA Data'!$B$37:$B$402=$B120,'SCADA Data'!G$37:G$402,""),IF('SCADA Data - Historic'!$B$37:$B$402=$B120,'SCADA Data - Historic'!G$37:G$402,""))))</f>
        <v>1247</v>
      </c>
      <c r="H120" s="114" t="str">
        <f t="array" aca="1" ref="H120" ca="1">IFERROR(INDEX('Data Tab - MK Infill'!$S$37:$S$402,MATCH($B120,INT('Data Tab - MK Infill'!$C$37:$C$402)*('Data Tab - MK Infill'!$S$37:$S$402&lt;&gt;""),0)),"")</f>
        <v/>
      </c>
      <c r="I120" s="273" cm="1">
        <f t="array" aca="1" ref="I120" ca="1">IF($B120="","",IFERROR(IF(INDEX('Data Tab - NH Infill'!R$37:R$1000,MATCH($B120,INT('Data Tab - NH Infill'!$C$37:$C$1000),0))="",NA(),INDEX('Data Tab - NH Infill'!R$37:R$1000,MATCH($B120,INT('Data Tab - NH Infill'!$C$37:$C$1000),0))),MAX(IF('SCADA Data'!$B$37:$B$402=$B120,'SCADA Data'!I$37:I$402,""),IF('SCADA Data - Historic'!$B$37:$B$402=$B120,'SCADA Data - Historic'!I$37:I$402,""))))</f>
        <v>1444</v>
      </c>
      <c r="J120" s="114" t="str">
        <f t="array" aca="1" ref="J120" ca="1">IFERROR(INDEX('Data Tab - NH Infill'!$S$37:$S$1000,MATCH($B120,INT('Data Tab - NH Infill'!$C$37:$C$1000)*('Data Tab - NH Infill'!$S$37:$S$1000&lt;&gt;""),0)),"")</f>
        <v/>
      </c>
      <c r="K120" s="272">
        <f t="array" aca="1" ref="K120" ca="1">IF($B120="","",IFERROR(IF(INDEX('Data Tab - SH Infill'!R$37:R$402,MATCH($B120,INT('Data Tab - SH Infill'!$C$37:$C$402),0))="",NA(),INDEX('Data Tab - SH Infill'!R$37:R$402,MATCH($B120,INT('Data Tab - SH Infill'!$C$37:$C$402),0))),MAX(IF('SCADA Data'!$B$37:$B$8980=$B120,'SCADA Data'!H$37:H$8980,""),IF('SCADA Data - Historic'!$B$37:$B$8980=$B120,'SCADA Data - Historic'!H$37:H$8980,""))))</f>
        <v>253.25999450683594</v>
      </c>
      <c r="L120" s="250" t="str">
        <f t="array" aca="1" ref="L120" ca="1">IFERROR(INDEX('Data Tab - SH Infill'!$S$37:$S$402,MATCH($B120,INT('Data Tab - SH Infill'!$C$37:$C$402)*('Data Tab - SH Infill'!$S$37:$S$402&lt;&gt;""),0)),"")</f>
        <v/>
      </c>
    </row>
    <row r="121" spans="2:12" s="264" customFormat="1" x14ac:dyDescent="0.2">
      <c r="B121" s="265">
        <f t="shared" ca="1" si="1"/>
        <v>45037</v>
      </c>
      <c r="C121" s="266" cm="1">
        <f t="array" aca="1" ref="C121" ca="1">IF($B121="","",IFERROR(IF(INDEX('Data Tab - BV Infill'!R$37:R$1000,MATCH($B121,INT('Data Tab - BV Infill'!$C$37:$C$1000),0))="",NA(),INDEX('Data Tab - BV Infill'!R$37:R$1000,MATCH($B121,INT('Data Tab - BV Infill'!$C$37:$C$1000),0))),MAX(IF('SCADA Data'!$B$37:$B$402=$B121,'SCADA Data'!D$37:D$402,""),IF('SCADA Data - Historic'!$B$37:$B$402=$B121,'SCADA Data - Historic'!D$37:D$402,""))))</f>
        <v>183.828125</v>
      </c>
      <c r="D121" s="267" cm="1">
        <f t="array" aca="1" ref="D121" ca="1">IF($B121="","",IFERROR(IF(INDEX('Data Tab - BV Infill'!T$37:T$1000,MATCH($B121,INT('Data Tab - BV Infill'!$C$37:$C$1000),0))="",NA(),INDEX('Data Tab - BV Infill'!T$37:T$1000,MATCH($B121,INT('Data Tab - BV Infill'!$C$37:$C$1000),0))),MAX(IF('SCADA Data'!$B$37:$B$402=$B121,'SCADA Data'!E$37:E$402,""),IF('SCADA Data - Historic'!$B$37:$B$402=$B121,'SCADA Data - Historic'!E$37:E$402,""))))</f>
        <v>215.109375</v>
      </c>
      <c r="E121" s="267" cm="1">
        <f t="array" aca="1" ref="E121" ca="1">IF($B121="","",IFERROR(IF(INDEX('Data Tab - BV Infill'!U$37:U$1000,MATCH($B121,INT('Data Tab - BV Infill'!$C$37:$C$1000),0))="",NA(),INDEX('Data Tab - BV Infill'!U$37:U$1000,MATCH($B121,INT('Data Tab - BV Infill'!$C$37:$C$1000),0))),MAX(IF('SCADA Data'!$B$37:$B$402=$B121,'SCADA Data'!F$37:F$402,""),IF('SCADA Data - Historic'!$B$37:$B$402=$B121,'SCADA Data - Historic'!F$37:F$402,""))))</f>
        <v>0</v>
      </c>
      <c r="F121" s="101" t="str">
        <f t="array" aca="1" ref="F121" ca="1">IFERROR(INDEX('Data Tab - BV Infill'!$S$37:$S$402,MATCH($B121,INT('Data Tab - BV Infill'!$C$37:$C$402)*('Data Tab - BV Infill'!$S$37:$S$402&lt;&gt;""),0)),"")</f>
        <v/>
      </c>
      <c r="G121" s="266" cm="1">
        <f t="array" aca="1" ref="G121" ca="1">IF($B121="","",IFERROR(IF(INDEX('Data Tab - MK Infill'!R$37:R$402,MATCH($B121,INT('Data Tab - MK Infill'!$C$37:$C$402),0))="",NA(),INDEX('Data Tab - MK Infill'!R$37:R$402,MATCH($B121,INT('Data Tab - MK Infill'!$C$37:$C$402),0))),MAX(IF('SCADA Data'!$B$37:$B$402=$B121,'SCADA Data'!G$37:G$402,""),IF('SCADA Data - Historic'!$B$37:$B$402=$B121,'SCADA Data - Historic'!G$37:G$402,""))))</f>
        <v>1131</v>
      </c>
      <c r="H121" s="101" t="str">
        <f t="array" aca="1" ref="H121" ca="1">IFERROR(INDEX('Data Tab - MK Infill'!$S$37:$S$402,MATCH($B121,INT('Data Tab - MK Infill'!$C$37:$C$402)*('Data Tab - MK Infill'!$S$37:$S$402&lt;&gt;""),0)),"")</f>
        <v/>
      </c>
      <c r="I121" s="266" cm="1">
        <f t="array" aca="1" ref="I121" ca="1">IF($B121="","",IFERROR(IF(INDEX('Data Tab - NH Infill'!R$37:R$1000,MATCH($B121,INT('Data Tab - NH Infill'!$C$37:$C$1000),0))="",NA(),INDEX('Data Tab - NH Infill'!R$37:R$1000,MATCH($B121,INT('Data Tab - NH Infill'!$C$37:$C$1000),0))),MAX(IF('SCADA Data'!$B$37:$B$402=$B121,'SCADA Data'!I$37:I$402,""),IF('SCADA Data - Historic'!$B$37:$B$402=$B121,'SCADA Data - Historic'!I$37:I$402,""))))</f>
        <v>1517</v>
      </c>
      <c r="J121" s="101" t="str">
        <f t="array" aca="1" ref="J121" ca="1">IFERROR(INDEX('Data Tab - NH Infill'!$S$37:$S$1000,MATCH($B121,INT('Data Tab - NH Infill'!$C$37:$C$1000)*('Data Tab - NH Infill'!$S$37:$S$1000&lt;&gt;""),0)),"")</f>
        <v/>
      </c>
      <c r="K121" s="266">
        <f t="array" aca="1" ref="K121" ca="1">IF($B121="","",IFERROR(IF(INDEX('Data Tab - SH Infill'!R$37:R$402,MATCH($B121,INT('Data Tab - SH Infill'!$C$37:$C$402),0))="",NA(),INDEX('Data Tab - SH Infill'!R$37:R$402,MATCH($B121,INT('Data Tab - SH Infill'!$C$37:$C$402),0))),MAX(IF('SCADA Data'!$B$37:$B$8980=$B121,'SCADA Data'!H$37:H$8980,""),IF('SCADA Data - Historic'!$B$37:$B$8980=$B121,'SCADA Data - Historic'!H$37:H$8980,""))))</f>
        <v>234.27000427246094</v>
      </c>
      <c r="L121" s="249" t="str">
        <f t="array" aca="1" ref="L121" ca="1">IFERROR(INDEX('Data Tab - SH Infill'!$S$37:$S$402,MATCH($B121,INT('Data Tab - SH Infill'!$C$37:$C$402)*('Data Tab - SH Infill'!$S$37:$S$402&lt;&gt;""),0)),"")</f>
        <v/>
      </c>
    </row>
    <row r="122" spans="2:12" s="264" customFormat="1" x14ac:dyDescent="0.2">
      <c r="B122" s="265">
        <f t="shared" ca="1" si="1"/>
        <v>45038</v>
      </c>
      <c r="C122" s="268" cm="1">
        <f t="array" aca="1" ref="C122" ca="1">IF($B122="","",IFERROR(IF(INDEX('Data Tab - BV Infill'!R$37:R$1000,MATCH($B122,INT('Data Tab - BV Infill'!$C$37:$C$1000),0))="",NA(),INDEX('Data Tab - BV Infill'!R$37:R$1000,MATCH($B122,INT('Data Tab - BV Infill'!$C$37:$C$1000),0))),MAX(IF('SCADA Data'!$B$37:$B$402=$B122,'SCADA Data'!D$37:D$402,""),IF('SCADA Data - Historic'!$B$37:$B$402=$B122,'SCADA Data - Historic'!D$37:D$402,""))))</f>
        <v>180.42578125</v>
      </c>
      <c r="D122" s="269" cm="1">
        <f t="array" aca="1" ref="D122" ca="1">IF($B122="","",IFERROR(IF(INDEX('Data Tab - BV Infill'!T$37:T$1000,MATCH($B122,INT('Data Tab - BV Infill'!$C$37:$C$1000),0))="",NA(),INDEX('Data Tab - BV Infill'!T$37:T$1000,MATCH($B122,INT('Data Tab - BV Infill'!$C$37:$C$1000),0))),MAX(IF('SCADA Data'!$B$37:$B$402=$B122,'SCADA Data'!E$37:E$402,""),IF('SCADA Data - Historic'!$B$37:$B$402=$B122,'SCADA Data - Historic'!E$37:E$402,""))))</f>
        <v>169.685546875</v>
      </c>
      <c r="E122" s="269" cm="1">
        <f t="array" aca="1" ref="E122" ca="1">IF($B122="","",IFERROR(IF(INDEX('Data Tab - BV Infill'!U$37:U$1000,MATCH($B122,INT('Data Tab - BV Infill'!$C$37:$C$1000),0))="",NA(),INDEX('Data Tab - BV Infill'!U$37:U$1000,MATCH($B122,INT('Data Tab - BV Infill'!$C$37:$C$1000),0))),MAX(IF('SCADA Data'!$B$37:$B$402=$B122,'SCADA Data'!F$37:F$402,""),IF('SCADA Data - Historic'!$B$37:$B$402=$B122,'SCADA Data - Historic'!F$37:F$402,""))))</f>
        <v>0</v>
      </c>
      <c r="F122" s="114" t="str">
        <f t="array" aca="1" ref="F122" ca="1">IFERROR(INDEX('Data Tab - BV Infill'!$S$37:$S$402,MATCH($B122,INT('Data Tab - BV Infill'!$C$37:$C$402)*('Data Tab - BV Infill'!$S$37:$S$402&lt;&gt;""),0)),"")</f>
        <v/>
      </c>
      <c r="G122" s="270" cm="1">
        <f t="array" aca="1" ref="G122" ca="1">IF($B122="","",IFERROR(IF(INDEX('Data Tab - MK Infill'!R$37:R$402,MATCH($B122,INT('Data Tab - MK Infill'!$C$37:$C$402),0))="",NA(),INDEX('Data Tab - MK Infill'!R$37:R$402,MATCH($B122,INT('Data Tab - MK Infill'!$C$37:$C$402),0))),MAX(IF('SCADA Data'!$B$37:$B$402=$B122,'SCADA Data'!G$37:G$402,""),IF('SCADA Data - Historic'!$B$37:$B$402=$B122,'SCADA Data - Historic'!G$37:G$402,""))))</f>
        <v>1039</v>
      </c>
      <c r="H122" s="114" t="str">
        <f t="array" aca="1" ref="H122" ca="1">IFERROR(INDEX('Data Tab - MK Infill'!$S$37:$S$402,MATCH($B122,INT('Data Tab - MK Infill'!$C$37:$C$402)*('Data Tab - MK Infill'!$S$37:$S$402&lt;&gt;""),0)),"")</f>
        <v/>
      </c>
      <c r="I122" s="273" cm="1">
        <f t="array" aca="1" ref="I122" ca="1">IF($B122="","",IFERROR(IF(INDEX('Data Tab - NH Infill'!R$37:R$1000,MATCH($B122,INT('Data Tab - NH Infill'!$C$37:$C$1000),0))="",NA(),INDEX('Data Tab - NH Infill'!R$37:R$1000,MATCH($B122,INT('Data Tab - NH Infill'!$C$37:$C$1000),0))),MAX(IF('SCADA Data'!$B$37:$B$402=$B122,'SCADA Data'!I$37:I$402,""),IF('SCADA Data - Historic'!$B$37:$B$402=$B122,'SCADA Data - Historic'!I$37:I$402,""))))</f>
        <v>1424.5</v>
      </c>
      <c r="J122" s="114" t="str">
        <f t="array" aca="1" ref="J122" ca="1">IFERROR(INDEX('Data Tab - NH Infill'!$S$37:$S$1000,MATCH($B122,INT('Data Tab - NH Infill'!$C$37:$C$1000)*('Data Tab - NH Infill'!$S$37:$S$1000&lt;&gt;""),0)),"")</f>
        <v/>
      </c>
      <c r="K122" s="272">
        <f t="array" aca="1" ref="K122" ca="1">IF($B122="","",IFERROR(IF(INDEX('Data Tab - SH Infill'!R$37:R$402,MATCH($B122,INT('Data Tab - SH Infill'!$C$37:$C$402),0))="",NA(),INDEX('Data Tab - SH Infill'!R$37:R$402,MATCH($B122,INT('Data Tab - SH Infill'!$C$37:$C$402),0))),MAX(IF('SCADA Data'!$B$37:$B$8980=$B122,'SCADA Data'!H$37:H$8980,""),IF('SCADA Data - Historic'!$B$37:$B$8980=$B122,'SCADA Data - Historic'!H$37:H$8980,""))))</f>
        <v>224.97999572753906</v>
      </c>
      <c r="L122" s="250" t="str">
        <f t="array" aca="1" ref="L122" ca="1">IFERROR(INDEX('Data Tab - SH Infill'!$S$37:$S$402,MATCH($B122,INT('Data Tab - SH Infill'!$C$37:$C$402)*('Data Tab - SH Infill'!$S$37:$S$402&lt;&gt;""),0)),"")</f>
        <v/>
      </c>
    </row>
    <row r="123" spans="2:12" s="264" customFormat="1" x14ac:dyDescent="0.2">
      <c r="B123" s="265">
        <f t="shared" ca="1" si="1"/>
        <v>45039</v>
      </c>
      <c r="C123" s="266" cm="1">
        <f t="array" aca="1" ref="C123" ca="1">IF($B123="","",IFERROR(IF(INDEX('Data Tab - BV Infill'!R$37:R$1000,MATCH($B123,INT('Data Tab - BV Infill'!$C$37:$C$1000),0))="",NA(),INDEX('Data Tab - BV Infill'!R$37:R$1000,MATCH($B123,INT('Data Tab - BV Infill'!$C$37:$C$1000),0))),MAX(IF('SCADA Data'!$B$37:$B$402=$B123,'SCADA Data'!D$37:D$402,""),IF('SCADA Data - Historic'!$B$37:$B$402=$B123,'SCADA Data - Historic'!D$37:D$402,""))))</f>
        <v>183.3203125</v>
      </c>
      <c r="D123" s="267" cm="1">
        <f t="array" aca="1" ref="D123" ca="1">IF($B123="","",IFERROR(IF(INDEX('Data Tab - BV Infill'!T$37:T$1000,MATCH($B123,INT('Data Tab - BV Infill'!$C$37:$C$1000),0))="",NA(),INDEX('Data Tab - BV Infill'!T$37:T$1000,MATCH($B123,INT('Data Tab - BV Infill'!$C$37:$C$1000),0))),MAX(IF('SCADA Data'!$B$37:$B$402=$B123,'SCADA Data'!E$37:E$402,""),IF('SCADA Data - Historic'!$B$37:$B$402=$B123,'SCADA Data - Historic'!E$37:E$402,""))))</f>
        <v>60.962890625</v>
      </c>
      <c r="E123" s="267" cm="1">
        <f t="array" aca="1" ref="E123" ca="1">IF($B123="","",IFERROR(IF(INDEX('Data Tab - BV Infill'!U$37:U$1000,MATCH($B123,INT('Data Tab - BV Infill'!$C$37:$C$1000),0))="",NA(),INDEX('Data Tab - BV Infill'!U$37:U$1000,MATCH($B123,INT('Data Tab - BV Infill'!$C$37:$C$1000),0))),MAX(IF('SCADA Data'!$B$37:$B$402=$B123,'SCADA Data'!F$37:F$402,""),IF('SCADA Data - Historic'!$B$37:$B$402=$B123,'SCADA Data - Historic'!F$37:F$402,""))))</f>
        <v>0</v>
      </c>
      <c r="F123" s="101" t="str">
        <f t="array" aca="1" ref="F123" ca="1">IFERROR(INDEX('Data Tab - BV Infill'!$S$37:$S$402,MATCH($B123,INT('Data Tab - BV Infill'!$C$37:$C$402)*('Data Tab - BV Infill'!$S$37:$S$402&lt;&gt;""),0)),"")</f>
        <v/>
      </c>
      <c r="G123" s="266" cm="1">
        <f t="array" aca="1" ref="G123" ca="1">IF($B123="","",IFERROR(IF(INDEX('Data Tab - MK Infill'!R$37:R$402,MATCH($B123,INT('Data Tab - MK Infill'!$C$37:$C$402),0))="",NA(),INDEX('Data Tab - MK Infill'!R$37:R$402,MATCH($B123,INT('Data Tab - MK Infill'!$C$37:$C$402),0))),MAX(IF('SCADA Data'!$B$37:$B$402=$B123,'SCADA Data'!G$37:G$402,""),IF('SCADA Data - Historic'!$B$37:$B$402=$B123,'SCADA Data - Historic'!G$37:G$402,""))))</f>
        <v>898</v>
      </c>
      <c r="H123" s="101" t="str">
        <f t="array" aca="1" ref="H123" ca="1">IFERROR(INDEX('Data Tab - MK Infill'!$S$37:$S$402,MATCH($B123,INT('Data Tab - MK Infill'!$C$37:$C$402)*('Data Tab - MK Infill'!$S$37:$S$402&lt;&gt;""),0)),"")</f>
        <v/>
      </c>
      <c r="I123" s="266" cm="1">
        <f t="array" aca="1" ref="I123" ca="1">IF($B123="","",IFERROR(IF(INDEX('Data Tab - NH Infill'!R$37:R$1000,MATCH($B123,INT('Data Tab - NH Infill'!$C$37:$C$1000),0))="",NA(),INDEX('Data Tab - NH Infill'!R$37:R$1000,MATCH($B123,INT('Data Tab - NH Infill'!$C$37:$C$1000),0))),MAX(IF('SCADA Data'!$B$37:$B$402=$B123,'SCADA Data'!I$37:I$402,""),IF('SCADA Data - Historic'!$B$37:$B$402=$B123,'SCADA Data - Historic'!I$37:I$402,""))))</f>
        <v>1502.5</v>
      </c>
      <c r="J123" s="101" t="str">
        <f t="array" aca="1" ref="J123" ca="1">IFERROR(INDEX('Data Tab - NH Infill'!$S$37:$S$1000,MATCH($B123,INT('Data Tab - NH Infill'!$C$37:$C$1000)*('Data Tab - NH Infill'!$S$37:$S$1000&lt;&gt;""),0)),"")</f>
        <v/>
      </c>
      <c r="K123" s="266">
        <f t="array" aca="1" ref="K123" ca="1">IF($B123="","",IFERROR(IF(INDEX('Data Tab - SH Infill'!R$37:R$402,MATCH($B123,INT('Data Tab - SH Infill'!$C$37:$C$402),0))="",NA(),INDEX('Data Tab - SH Infill'!R$37:R$402,MATCH($B123,INT('Data Tab - SH Infill'!$C$37:$C$402),0))),MAX(IF('SCADA Data'!$B$37:$B$8980=$B123,'SCADA Data'!H$37:H$8980,""),IF('SCADA Data - Historic'!$B$37:$B$8980=$B123,'SCADA Data - Historic'!H$37:H$8980,""))))</f>
        <v>215.05000305175781</v>
      </c>
      <c r="L123" s="249" t="str">
        <f t="array" aca="1" ref="L123" ca="1">IFERROR(INDEX('Data Tab - SH Infill'!$S$37:$S$402,MATCH($B123,INT('Data Tab - SH Infill'!$C$37:$C$402)*('Data Tab - SH Infill'!$S$37:$S$402&lt;&gt;""),0)),"")</f>
        <v/>
      </c>
    </row>
    <row r="124" spans="2:12" s="264" customFormat="1" x14ac:dyDescent="0.2">
      <c r="B124" s="265">
        <f t="shared" ca="1" si="1"/>
        <v>45040</v>
      </c>
      <c r="C124" s="268" cm="1">
        <f t="array" aca="1" ref="C124" ca="1">IF($B124="","",IFERROR(IF(INDEX('Data Tab - BV Infill'!R$37:R$1000,MATCH($B124,INT('Data Tab - BV Infill'!$C$37:$C$1000),0))="",NA(),INDEX('Data Tab - BV Infill'!R$37:R$1000,MATCH($B124,INT('Data Tab - BV Infill'!$C$37:$C$1000),0))),MAX(IF('SCADA Data'!$B$37:$B$402=$B124,'SCADA Data'!D$37:D$402,""),IF('SCADA Data - Historic'!$B$37:$B$402=$B124,'SCADA Data - Historic'!D$37:D$402,""))))</f>
        <v>284.32421875</v>
      </c>
      <c r="D124" s="269" cm="1">
        <f t="array" aca="1" ref="D124" ca="1">IF($B124="","",IFERROR(IF(INDEX('Data Tab - BV Infill'!T$37:T$1000,MATCH($B124,INT('Data Tab - BV Infill'!$C$37:$C$1000),0))="",NA(),INDEX('Data Tab - BV Infill'!T$37:T$1000,MATCH($B124,INT('Data Tab - BV Infill'!$C$37:$C$1000),0))),MAX(IF('SCADA Data'!$B$37:$B$402=$B124,'SCADA Data'!E$37:E$402,""),IF('SCADA Data - Historic'!$B$37:$B$402=$B124,'SCADA Data - Historic'!E$37:E$402,""))))</f>
        <v>285.365234375</v>
      </c>
      <c r="E124" s="269" cm="1">
        <f t="array" aca="1" ref="E124" ca="1">IF($B124="","",IFERROR(IF(INDEX('Data Tab - BV Infill'!U$37:U$1000,MATCH($B124,INT('Data Tab - BV Infill'!$C$37:$C$1000),0))="",NA(),INDEX('Data Tab - BV Infill'!U$37:U$1000,MATCH($B124,INT('Data Tab - BV Infill'!$C$37:$C$1000),0))),MAX(IF('SCADA Data'!$B$37:$B$402=$B124,'SCADA Data'!F$37:F$402,""),IF('SCADA Data - Historic'!$B$37:$B$402=$B124,'SCADA Data - Historic'!F$37:F$402,""))))</f>
        <v>0</v>
      </c>
      <c r="F124" s="114" t="str">
        <f t="array" aca="1" ref="F124" ca="1">IFERROR(INDEX('Data Tab - BV Infill'!$S$37:$S$402,MATCH($B124,INT('Data Tab - BV Infill'!$C$37:$C$402)*('Data Tab - BV Infill'!$S$37:$S$402&lt;&gt;""),0)),"")</f>
        <v/>
      </c>
      <c r="G124" s="270" cm="1">
        <f t="array" aca="1" ref="G124" ca="1">IF($B124="","",IFERROR(IF(INDEX('Data Tab - MK Infill'!R$37:R$402,MATCH($B124,INT('Data Tab - MK Infill'!$C$37:$C$402),0))="",NA(),INDEX('Data Tab - MK Infill'!R$37:R$402,MATCH($B124,INT('Data Tab - MK Infill'!$C$37:$C$402),0))),MAX(IF('SCADA Data'!$B$37:$B$402=$B124,'SCADA Data'!G$37:G$402,""),IF('SCADA Data - Historic'!$B$37:$B$402=$B124,'SCADA Data - Historic'!G$37:G$402,""))))</f>
        <v>994</v>
      </c>
      <c r="H124" s="114" t="str">
        <f t="array" aca="1" ref="H124" ca="1">IFERROR(INDEX('Data Tab - MK Infill'!$S$37:$S$402,MATCH($B124,INT('Data Tab - MK Infill'!$C$37:$C$402)*('Data Tab - MK Infill'!$S$37:$S$402&lt;&gt;""),0)),"")</f>
        <v/>
      </c>
      <c r="I124" s="273" cm="1">
        <f t="array" aca="1" ref="I124" ca="1">IF($B124="","",IFERROR(IF(INDEX('Data Tab - NH Infill'!R$37:R$1000,MATCH($B124,INT('Data Tab - NH Infill'!$C$37:$C$1000),0))="",NA(),INDEX('Data Tab - NH Infill'!R$37:R$1000,MATCH($B124,INT('Data Tab - NH Infill'!$C$37:$C$1000),0))),MAX(IF('SCADA Data'!$B$37:$B$402=$B124,'SCADA Data'!I$37:I$402,""),IF('SCADA Data - Historic'!$B$37:$B$402=$B124,'SCADA Data - Historic'!I$37:I$402,""))))</f>
        <v>2062.5</v>
      </c>
      <c r="J124" s="114" t="str">
        <f t="array" aca="1" ref="J124" ca="1">IFERROR(INDEX('Data Tab - NH Infill'!$S$37:$S$1000,MATCH($B124,INT('Data Tab - NH Infill'!$C$37:$C$1000)*('Data Tab - NH Infill'!$S$37:$S$1000&lt;&gt;""),0)),"")</f>
        <v/>
      </c>
      <c r="K124" s="272">
        <f t="array" aca="1" ref="K124" ca="1">IF($B124="","",IFERROR(IF(INDEX('Data Tab - SH Infill'!R$37:R$402,MATCH($B124,INT('Data Tab - SH Infill'!$C$37:$C$402),0))="",NA(),INDEX('Data Tab - SH Infill'!R$37:R$402,MATCH($B124,INT('Data Tab - SH Infill'!$C$37:$C$402),0))),MAX(IF('SCADA Data'!$B$37:$B$8980=$B124,'SCADA Data'!H$37:H$8980,""),IF('SCADA Data - Historic'!$B$37:$B$8980=$B124,'SCADA Data - Historic'!H$37:H$8980,""))))</f>
        <v>215.72000122070313</v>
      </c>
      <c r="L124" s="250" t="str">
        <f t="array" aca="1" ref="L124" ca="1">IFERROR(INDEX('Data Tab - SH Infill'!$S$37:$S$402,MATCH($B124,INT('Data Tab - SH Infill'!$C$37:$C$402)*('Data Tab - SH Infill'!$S$37:$S$402&lt;&gt;""),0)),"")</f>
        <v/>
      </c>
    </row>
    <row r="125" spans="2:12" s="264" customFormat="1" x14ac:dyDescent="0.2">
      <c r="B125" s="265">
        <f t="shared" ca="1" si="1"/>
        <v>45041</v>
      </c>
      <c r="C125" s="266" cm="1">
        <f t="array" aca="1" ref="C125" ca="1">IF($B125="","",IFERROR(IF(INDEX('Data Tab - BV Infill'!R$37:R$1000,MATCH($B125,INT('Data Tab - BV Infill'!$C$37:$C$1000),0))="",NA(),INDEX('Data Tab - BV Infill'!R$37:R$1000,MATCH($B125,INT('Data Tab - BV Infill'!$C$37:$C$1000),0))),MAX(IF('SCADA Data'!$B$37:$B$402=$B125,'SCADA Data'!D$37:D$402,""),IF('SCADA Data - Historic'!$B$37:$B$402=$B125,'SCADA Data - Historic'!D$37:D$402,""))))</f>
        <v>259.23828125</v>
      </c>
      <c r="D125" s="267" cm="1">
        <f t="array" aca="1" ref="D125" ca="1">IF($B125="","",IFERROR(IF(INDEX('Data Tab - BV Infill'!T$37:T$1000,MATCH($B125,INT('Data Tab - BV Infill'!$C$37:$C$1000),0))="",NA(),INDEX('Data Tab - BV Infill'!T$37:T$1000,MATCH($B125,INT('Data Tab - BV Infill'!$C$37:$C$1000),0))),MAX(IF('SCADA Data'!$B$37:$B$402=$B125,'SCADA Data'!E$37:E$402,""),IF('SCADA Data - Historic'!$B$37:$B$402=$B125,'SCADA Data - Historic'!E$37:E$402,""))))</f>
        <v>293.541015625</v>
      </c>
      <c r="E125" s="267" cm="1">
        <f t="array" aca="1" ref="E125" ca="1">IF($B125="","",IFERROR(IF(INDEX('Data Tab - BV Infill'!U$37:U$1000,MATCH($B125,INT('Data Tab - BV Infill'!$C$37:$C$1000),0))="",NA(),INDEX('Data Tab - BV Infill'!U$37:U$1000,MATCH($B125,INT('Data Tab - BV Infill'!$C$37:$C$1000),0))),MAX(IF('SCADA Data'!$B$37:$B$402=$B125,'SCADA Data'!F$37:F$402,""),IF('SCADA Data - Historic'!$B$37:$B$402=$B125,'SCADA Data - Historic'!F$37:F$402,""))))</f>
        <v>0</v>
      </c>
      <c r="F125" s="101" t="str">
        <f t="array" aca="1" ref="F125" ca="1">IFERROR(INDEX('Data Tab - BV Infill'!$S$37:$S$402,MATCH($B125,INT('Data Tab - BV Infill'!$C$37:$C$402)*('Data Tab - BV Infill'!$S$37:$S$402&lt;&gt;""),0)),"")</f>
        <v/>
      </c>
      <c r="G125" s="266" cm="1">
        <f t="array" aca="1" ref="G125" ca="1">IF($B125="","",IFERROR(IF(INDEX('Data Tab - MK Infill'!R$37:R$402,MATCH($B125,INT('Data Tab - MK Infill'!$C$37:$C$402),0))="",NA(),INDEX('Data Tab - MK Infill'!R$37:R$402,MATCH($B125,INT('Data Tab - MK Infill'!$C$37:$C$402),0))),MAX(IF('SCADA Data'!$B$37:$B$402=$B125,'SCADA Data'!G$37:G$402,""),IF('SCADA Data - Historic'!$B$37:$B$402=$B125,'SCADA Data - Historic'!G$37:G$402,""))))</f>
        <v>1318</v>
      </c>
      <c r="H125" s="101" t="str">
        <f t="array" aca="1" ref="H125" ca="1">IFERROR(INDEX('Data Tab - MK Infill'!$S$37:$S$402,MATCH($B125,INT('Data Tab - MK Infill'!$C$37:$C$402)*('Data Tab - MK Infill'!$S$37:$S$402&lt;&gt;""),0)),"")</f>
        <v/>
      </c>
      <c r="I125" s="266" cm="1">
        <f t="array" aca="1" ref="I125" ca="1">IF($B125="","",IFERROR(IF(INDEX('Data Tab - NH Infill'!R$37:R$1000,MATCH($B125,INT('Data Tab - NH Infill'!$C$37:$C$1000),0))="",NA(),INDEX('Data Tab - NH Infill'!R$37:R$1000,MATCH($B125,INT('Data Tab - NH Infill'!$C$37:$C$1000),0))),MAX(IF('SCADA Data'!$B$37:$B$402=$B125,'SCADA Data'!I$37:I$402,""),IF('SCADA Data - Historic'!$B$37:$B$402=$B125,'SCADA Data - Historic'!I$37:I$402,""))))</f>
        <v>1740</v>
      </c>
      <c r="J125" s="101" t="str">
        <f t="array" aca="1" ref="J125" ca="1">IFERROR(INDEX('Data Tab - NH Infill'!$S$37:$S$1000,MATCH($B125,INT('Data Tab - NH Infill'!$C$37:$C$1000)*('Data Tab - NH Infill'!$S$37:$S$1000&lt;&gt;""),0)),"")</f>
        <v/>
      </c>
      <c r="K125" s="266">
        <f t="array" aca="1" ref="K125" ca="1">IF($B125="","",IFERROR(IF(INDEX('Data Tab - SH Infill'!R$37:R$402,MATCH($B125,INT('Data Tab - SH Infill'!$C$37:$C$402),0))="",NA(),INDEX('Data Tab - SH Infill'!R$37:R$402,MATCH($B125,INT('Data Tab - SH Infill'!$C$37:$C$402),0))),MAX(IF('SCADA Data'!$B$37:$B$8980=$B125,'SCADA Data'!H$37:H$8980,""),IF('SCADA Data - Historic'!$B$37:$B$8980=$B125,'SCADA Data - Historic'!H$37:H$8980,""))))</f>
        <v>209.6300048828125</v>
      </c>
      <c r="L125" s="249" t="str">
        <f t="array" aca="1" ref="L125" ca="1">IFERROR(INDEX('Data Tab - SH Infill'!$S$37:$S$402,MATCH($B125,INT('Data Tab - SH Infill'!$C$37:$C$402)*('Data Tab - SH Infill'!$S$37:$S$402&lt;&gt;""),0)),"")</f>
        <v/>
      </c>
    </row>
    <row r="126" spans="2:12" s="264" customFormat="1" x14ac:dyDescent="0.2">
      <c r="B126" s="265">
        <f t="shared" ca="1" si="1"/>
        <v>45042</v>
      </c>
      <c r="C126" s="268" cm="1">
        <f t="array" aca="1" ref="C126" ca="1">IF($B126="","",IFERROR(IF(INDEX('Data Tab - BV Infill'!R$37:R$1000,MATCH($B126,INT('Data Tab - BV Infill'!$C$37:$C$1000),0))="",NA(),INDEX('Data Tab - BV Infill'!R$37:R$1000,MATCH($B126,INT('Data Tab - BV Infill'!$C$37:$C$1000),0))),MAX(IF('SCADA Data'!$B$37:$B$402=$B126,'SCADA Data'!D$37:D$402,""),IF('SCADA Data - Historic'!$B$37:$B$402=$B126,'SCADA Data - Historic'!D$37:D$402,""))))</f>
        <v>223.89453125</v>
      </c>
      <c r="D126" s="269" cm="1">
        <f t="array" aca="1" ref="D126" ca="1">IF($B126="","",IFERROR(IF(INDEX('Data Tab - BV Infill'!T$37:T$1000,MATCH($B126,INT('Data Tab - BV Infill'!$C$37:$C$1000),0))="",NA(),INDEX('Data Tab - BV Infill'!T$37:T$1000,MATCH($B126,INT('Data Tab - BV Infill'!$C$37:$C$1000),0))),MAX(IF('SCADA Data'!$B$37:$B$402=$B126,'SCADA Data'!E$37:E$402,""),IF('SCADA Data - Historic'!$B$37:$B$402=$B126,'SCADA Data - Historic'!E$37:E$402,""))))</f>
        <v>302.7568359375</v>
      </c>
      <c r="E126" s="269" cm="1">
        <f t="array" aca="1" ref="E126" ca="1">IF($B126="","",IFERROR(IF(INDEX('Data Tab - BV Infill'!U$37:U$1000,MATCH($B126,INT('Data Tab - BV Infill'!$C$37:$C$1000),0))="",NA(),INDEX('Data Tab - BV Infill'!U$37:U$1000,MATCH($B126,INT('Data Tab - BV Infill'!$C$37:$C$1000),0))),MAX(IF('SCADA Data'!$B$37:$B$402=$B126,'SCADA Data'!F$37:F$402,""),IF('SCADA Data - Historic'!$B$37:$B$402=$B126,'SCADA Data - Historic'!F$37:F$402,""))))</f>
        <v>0</v>
      </c>
      <c r="F126" s="114" t="str">
        <f t="array" aca="1" ref="F126" ca="1">IFERROR(INDEX('Data Tab - BV Infill'!$S$37:$S$402,MATCH($B126,INT('Data Tab - BV Infill'!$C$37:$C$402)*('Data Tab - BV Infill'!$S$37:$S$402&lt;&gt;""),0)),"")</f>
        <v/>
      </c>
      <c r="G126" s="270" cm="1">
        <f t="array" aca="1" ref="G126" ca="1">IF($B126="","",IFERROR(IF(INDEX('Data Tab - MK Infill'!R$37:R$402,MATCH($B126,INT('Data Tab - MK Infill'!$C$37:$C$402),0))="",NA(),INDEX('Data Tab - MK Infill'!R$37:R$402,MATCH($B126,INT('Data Tab - MK Infill'!$C$37:$C$402),0))),MAX(IF('SCADA Data'!$B$37:$B$402=$B126,'SCADA Data'!G$37:G$402,""),IF('SCADA Data - Historic'!$B$37:$B$402=$B126,'SCADA Data - Historic'!G$37:G$402,""))))</f>
        <v>1293</v>
      </c>
      <c r="H126" s="114" t="str">
        <f t="array" aca="1" ref="H126" ca="1">IFERROR(INDEX('Data Tab - MK Infill'!$S$37:$S$402,MATCH($B126,INT('Data Tab - MK Infill'!$C$37:$C$402)*('Data Tab - MK Infill'!$S$37:$S$402&lt;&gt;""),0)),"")</f>
        <v/>
      </c>
      <c r="I126" s="273" cm="1">
        <f t="array" aca="1" ref="I126" ca="1">IF($B126="","",IFERROR(IF(INDEX('Data Tab - NH Infill'!R$37:R$1000,MATCH($B126,INT('Data Tab - NH Infill'!$C$37:$C$1000),0))="",NA(),INDEX('Data Tab - NH Infill'!R$37:R$1000,MATCH($B126,INT('Data Tab - NH Infill'!$C$37:$C$1000),0))),MAX(IF('SCADA Data'!$B$37:$B$402=$B126,'SCADA Data'!I$37:I$402,""),IF('SCADA Data - Historic'!$B$37:$B$402=$B126,'SCADA Data - Historic'!I$37:I$402,""))))</f>
        <v>1553</v>
      </c>
      <c r="J126" s="114" t="str">
        <f t="array" aca="1" ref="J126" ca="1">IFERROR(INDEX('Data Tab - NH Infill'!$S$37:$S$1000,MATCH($B126,INT('Data Tab - NH Infill'!$C$37:$C$1000)*('Data Tab - NH Infill'!$S$37:$S$1000&lt;&gt;""),0)),"")</f>
        <v/>
      </c>
      <c r="K126" s="272">
        <f t="array" aca="1" ref="K126" ca="1">IF($B126="","",IFERROR(IF(INDEX('Data Tab - SH Infill'!R$37:R$402,MATCH($B126,INT('Data Tab - SH Infill'!$C$37:$C$402),0))="",NA(),INDEX('Data Tab - SH Infill'!R$37:R$402,MATCH($B126,INT('Data Tab - SH Infill'!$C$37:$C$402),0))),MAX(IF('SCADA Data'!$B$37:$B$8980=$B126,'SCADA Data'!H$37:H$8980,""),IF('SCADA Data - Historic'!$B$37:$B$8980=$B126,'SCADA Data - Historic'!H$37:H$8980,""))))</f>
        <v>192.38999938964844</v>
      </c>
      <c r="L126" s="250" t="str">
        <f t="array" aca="1" ref="L126" ca="1">IFERROR(INDEX('Data Tab - SH Infill'!$S$37:$S$402,MATCH($B126,INT('Data Tab - SH Infill'!$C$37:$C$402)*('Data Tab - SH Infill'!$S$37:$S$402&lt;&gt;""),0)),"")</f>
        <v/>
      </c>
    </row>
    <row r="127" spans="2:12" s="264" customFormat="1" x14ac:dyDescent="0.2">
      <c r="B127" s="265">
        <f t="shared" ca="1" si="1"/>
        <v>45043</v>
      </c>
      <c r="C127" s="266" cm="1">
        <f t="array" aca="1" ref="C127" ca="1">IF($B127="","",IFERROR(IF(INDEX('Data Tab - BV Infill'!R$37:R$1000,MATCH($B127,INT('Data Tab - BV Infill'!$C$37:$C$1000),0))="",NA(),INDEX('Data Tab - BV Infill'!R$37:R$1000,MATCH($B127,INT('Data Tab - BV Infill'!$C$37:$C$1000),0))),MAX(IF('SCADA Data'!$B$37:$B$402=$B127,'SCADA Data'!D$37:D$402,""),IF('SCADA Data - Historic'!$B$37:$B$402=$B127,'SCADA Data - Historic'!D$37:D$402,""))))</f>
        <v>278.83984375</v>
      </c>
      <c r="D127" s="267" cm="1">
        <f t="array" aca="1" ref="D127" ca="1">IF($B127="","",IFERROR(IF(INDEX('Data Tab - BV Infill'!T$37:T$1000,MATCH($B127,INT('Data Tab - BV Infill'!$C$37:$C$1000),0))="",NA(),INDEX('Data Tab - BV Infill'!T$37:T$1000,MATCH($B127,INT('Data Tab - BV Infill'!$C$37:$C$1000),0))),MAX(IF('SCADA Data'!$B$37:$B$402=$B127,'SCADA Data'!E$37:E$402,""),IF('SCADA Data - Historic'!$B$37:$B$402=$B127,'SCADA Data - Historic'!E$37:E$402,""))))</f>
        <v>110.728515625</v>
      </c>
      <c r="E127" s="267" cm="1">
        <f t="array" aca="1" ref="E127" ca="1">IF($B127="","",IFERROR(IF(INDEX('Data Tab - BV Infill'!U$37:U$1000,MATCH($B127,INT('Data Tab - BV Infill'!$C$37:$C$1000),0))="",NA(),INDEX('Data Tab - BV Infill'!U$37:U$1000,MATCH($B127,INT('Data Tab - BV Infill'!$C$37:$C$1000),0))),MAX(IF('SCADA Data'!$B$37:$B$402=$B127,'SCADA Data'!F$37:F$402,""),IF('SCADA Data - Historic'!$B$37:$B$402=$B127,'SCADA Data - Historic'!F$37:F$402,""))))</f>
        <v>0</v>
      </c>
      <c r="F127" s="101" t="str">
        <f t="array" aca="1" ref="F127" ca="1">IFERROR(INDEX('Data Tab - BV Infill'!$S$37:$S$402,MATCH($B127,INT('Data Tab - BV Infill'!$C$37:$C$402)*('Data Tab - BV Infill'!$S$37:$S$402&lt;&gt;""),0)),"")</f>
        <v/>
      </c>
      <c r="G127" s="266" cm="1">
        <f t="array" aca="1" ref="G127" ca="1">IF($B127="","",IFERROR(IF(INDEX('Data Tab - MK Infill'!R$37:R$402,MATCH($B127,INT('Data Tab - MK Infill'!$C$37:$C$402),0))="",NA(),INDEX('Data Tab - MK Infill'!R$37:R$402,MATCH($B127,INT('Data Tab - MK Infill'!$C$37:$C$402),0))),MAX(IF('SCADA Data'!$B$37:$B$402=$B127,'SCADA Data'!G$37:G$402,""),IF('SCADA Data - Historic'!$B$37:$B$402=$B127,'SCADA Data - Historic'!G$37:G$402,""))))</f>
        <v>1199</v>
      </c>
      <c r="H127" s="101" t="str">
        <f t="array" aca="1" ref="H127" ca="1">IFERROR(INDEX('Data Tab - MK Infill'!$S$37:$S$402,MATCH($B127,INT('Data Tab - MK Infill'!$C$37:$C$402)*('Data Tab - MK Infill'!$S$37:$S$402&lt;&gt;""),0)),"")</f>
        <v/>
      </c>
      <c r="I127" s="266" cm="1">
        <f t="array" aca="1" ref="I127" ca="1">IF($B127="","",IFERROR(IF(INDEX('Data Tab - NH Infill'!R$37:R$1000,MATCH($B127,INT('Data Tab - NH Infill'!$C$37:$C$1000),0))="",NA(),INDEX('Data Tab - NH Infill'!R$37:R$1000,MATCH($B127,INT('Data Tab - NH Infill'!$C$37:$C$1000),0))),MAX(IF('SCADA Data'!$B$37:$B$402=$B127,'SCADA Data'!I$37:I$402,""),IF('SCADA Data - Historic'!$B$37:$B$402=$B127,'SCADA Data - Historic'!I$37:I$402,""))))</f>
        <v>2295.5</v>
      </c>
      <c r="J127" s="101" t="str">
        <f t="array" aca="1" ref="J127" ca="1">IFERROR(INDEX('Data Tab - NH Infill'!$S$37:$S$1000,MATCH($B127,INT('Data Tab - NH Infill'!$C$37:$C$1000)*('Data Tab - NH Infill'!$S$37:$S$1000&lt;&gt;""),0)),"")</f>
        <v/>
      </c>
      <c r="K127" s="266">
        <f t="array" aca="1" ref="K127" ca="1">IF($B127="","",IFERROR(IF(INDEX('Data Tab - SH Infill'!R$37:R$402,MATCH($B127,INT('Data Tab - SH Infill'!$C$37:$C$402),0))="",NA(),INDEX('Data Tab - SH Infill'!R$37:R$402,MATCH($B127,INT('Data Tab - SH Infill'!$C$37:$C$402),0))),MAX(IF('SCADA Data'!$B$37:$B$8980=$B127,'SCADA Data'!H$37:H$8980,""),IF('SCADA Data - Historic'!$B$37:$B$8980=$B127,'SCADA Data - Historic'!H$37:H$8980,""))))</f>
        <v>347.73001098632813</v>
      </c>
      <c r="L127" s="249" t="str">
        <f t="array" aca="1" ref="L127" ca="1">IFERROR(INDEX('Data Tab - SH Infill'!$S$37:$S$402,MATCH($B127,INT('Data Tab - SH Infill'!$C$37:$C$402)*('Data Tab - SH Infill'!$S$37:$S$402&lt;&gt;""),0)),"")</f>
        <v/>
      </c>
    </row>
    <row r="128" spans="2:12" s="264" customFormat="1" x14ac:dyDescent="0.2">
      <c r="B128" s="265">
        <f t="shared" ca="1" si="1"/>
        <v>45044</v>
      </c>
      <c r="C128" s="268" cm="1">
        <f t="array" aca="1" ref="C128" ca="1">IF($B128="","",IFERROR(IF(INDEX('Data Tab - BV Infill'!R$37:R$1000,MATCH($B128,INT('Data Tab - BV Infill'!$C$37:$C$1000),0))="",NA(),INDEX('Data Tab - BV Infill'!R$37:R$1000,MATCH($B128,INT('Data Tab - BV Infill'!$C$37:$C$1000),0))),MAX(IF('SCADA Data'!$B$37:$B$402=$B128,'SCADA Data'!D$37:D$402,""),IF('SCADA Data - Historic'!$B$37:$B$402=$B128,'SCADA Data - Historic'!D$37:D$402,""))))</f>
        <v>233.4921875</v>
      </c>
      <c r="D128" s="269" cm="1">
        <f t="array" aca="1" ref="D128" ca="1">IF($B128="","",IFERROR(IF(INDEX('Data Tab - BV Infill'!T$37:T$1000,MATCH($B128,INT('Data Tab - BV Infill'!$C$37:$C$1000),0))="",NA(),INDEX('Data Tab - BV Infill'!T$37:T$1000,MATCH($B128,INT('Data Tab - BV Infill'!$C$37:$C$1000),0))),MAX(IF('SCADA Data'!$B$37:$B$402=$B128,'SCADA Data'!E$37:E$402,""),IF('SCADA Data - Historic'!$B$37:$B$402=$B128,'SCADA Data - Historic'!E$37:E$402,""))))</f>
        <v>252.611328125</v>
      </c>
      <c r="E128" s="269" cm="1">
        <f t="array" aca="1" ref="E128" ca="1">IF($B128="","",IFERROR(IF(INDEX('Data Tab - BV Infill'!U$37:U$1000,MATCH($B128,INT('Data Tab - BV Infill'!$C$37:$C$1000),0))="",NA(),INDEX('Data Tab - BV Infill'!U$37:U$1000,MATCH($B128,INT('Data Tab - BV Infill'!$C$37:$C$1000),0))),MAX(IF('SCADA Data'!$B$37:$B$402=$B128,'SCADA Data'!F$37:F$402,""),IF('SCADA Data - Historic'!$B$37:$B$402=$B128,'SCADA Data - Historic'!F$37:F$402,""))))</f>
        <v>0</v>
      </c>
      <c r="F128" s="114" t="str">
        <f t="array" aca="1" ref="F128" ca="1">IFERROR(INDEX('Data Tab - BV Infill'!$S$37:$S$402,MATCH($B128,INT('Data Tab - BV Infill'!$C$37:$C$402)*('Data Tab - BV Infill'!$S$37:$S$402&lt;&gt;""),0)),"")</f>
        <v/>
      </c>
      <c r="G128" s="270" cm="1">
        <f t="array" aca="1" ref="G128" ca="1">IF($B128="","",IFERROR(IF(INDEX('Data Tab - MK Infill'!R$37:R$402,MATCH($B128,INT('Data Tab - MK Infill'!$C$37:$C$402),0))="",NA(),INDEX('Data Tab - MK Infill'!R$37:R$402,MATCH($B128,INT('Data Tab - MK Infill'!$C$37:$C$402),0))),MAX(IF('SCADA Data'!$B$37:$B$402=$B128,'SCADA Data'!G$37:G$402,""),IF('SCADA Data - Historic'!$B$37:$B$402=$B128,'SCADA Data - Historic'!G$37:G$402,""))))</f>
        <v>1119</v>
      </c>
      <c r="H128" s="114" t="str">
        <f t="array" aca="1" ref="H128" ca="1">IFERROR(INDEX('Data Tab - MK Infill'!$S$37:$S$402,MATCH($B128,INT('Data Tab - MK Infill'!$C$37:$C$402)*('Data Tab - MK Infill'!$S$37:$S$402&lt;&gt;""),0)),"")</f>
        <v/>
      </c>
      <c r="I128" s="273" cm="1">
        <f t="array" aca="1" ref="I128" ca="1">IF($B128="","",IFERROR(IF(INDEX('Data Tab - NH Infill'!R$37:R$1000,MATCH($B128,INT('Data Tab - NH Infill'!$C$37:$C$1000),0))="",NA(),INDEX('Data Tab - NH Infill'!R$37:R$1000,MATCH($B128,INT('Data Tab - NH Infill'!$C$37:$C$1000),0))),MAX(IF('SCADA Data'!$B$37:$B$402=$B128,'SCADA Data'!I$37:I$402,""),IF('SCADA Data - Historic'!$B$37:$B$402=$B128,'SCADA Data - Historic'!I$37:I$402,""))))</f>
        <v>2206.5</v>
      </c>
      <c r="J128" s="114" t="str">
        <f t="array" aca="1" ref="J128" ca="1">IFERROR(INDEX('Data Tab - NH Infill'!$S$37:$S$1000,MATCH($B128,INT('Data Tab - NH Infill'!$C$37:$C$1000)*('Data Tab - NH Infill'!$S$37:$S$1000&lt;&gt;""),0)),"")</f>
        <v/>
      </c>
      <c r="K128" s="272">
        <f t="array" aca="1" ref="K128" ca="1">IF($B128="","",IFERROR(IF(INDEX('Data Tab - SH Infill'!R$37:R$402,MATCH($B128,INT('Data Tab - SH Infill'!$C$37:$C$402),0))="",NA(),INDEX('Data Tab - SH Infill'!R$37:R$402,MATCH($B128,INT('Data Tab - SH Infill'!$C$37:$C$402),0))),MAX(IF('SCADA Data'!$B$37:$B$8980=$B128,'SCADA Data'!H$37:H$8980,""),IF('SCADA Data - Historic'!$B$37:$B$8980=$B128,'SCADA Data - Historic'!H$37:H$8980,""))))</f>
        <v>281.51998901367188</v>
      </c>
      <c r="L128" s="250" t="str">
        <f t="array" aca="1" ref="L128" ca="1">IFERROR(INDEX('Data Tab - SH Infill'!$S$37:$S$402,MATCH($B128,INT('Data Tab - SH Infill'!$C$37:$C$402)*('Data Tab - SH Infill'!$S$37:$S$402&lt;&gt;""),0)),"")</f>
        <v/>
      </c>
    </row>
    <row r="129" spans="2:12" s="264" customFormat="1" x14ac:dyDescent="0.2">
      <c r="B129" s="265">
        <f t="shared" ca="1" si="1"/>
        <v>45045</v>
      </c>
      <c r="C129" s="266" cm="1">
        <f t="array" aca="1" ref="C129" ca="1">IF($B129="","",IFERROR(IF(INDEX('Data Tab - BV Infill'!R$37:R$1000,MATCH($B129,INT('Data Tab - BV Infill'!$C$37:$C$1000),0))="",NA(),INDEX('Data Tab - BV Infill'!R$37:R$1000,MATCH($B129,INT('Data Tab - BV Infill'!$C$37:$C$1000),0))),MAX(IF('SCADA Data'!$B$37:$B$402=$B129,'SCADA Data'!D$37:D$402,""),IF('SCADA Data - Historic'!$B$37:$B$402=$B129,'SCADA Data - Historic'!D$37:D$402,""))))</f>
        <v>205.0546875</v>
      </c>
      <c r="D129" s="267" cm="1">
        <f t="array" aca="1" ref="D129" ca="1">IF($B129="","",IFERROR(IF(INDEX('Data Tab - BV Infill'!T$37:T$1000,MATCH($B129,INT('Data Tab - BV Infill'!$C$37:$C$1000),0))="",NA(),INDEX('Data Tab - BV Infill'!T$37:T$1000,MATCH($B129,INT('Data Tab - BV Infill'!$C$37:$C$1000),0))),MAX(IF('SCADA Data'!$B$37:$B$402=$B129,'SCADA Data'!E$37:E$402,""),IF('SCADA Data - Historic'!$B$37:$B$402=$B129,'SCADA Data - Historic'!E$37:E$402,""))))</f>
        <v>188.626953125</v>
      </c>
      <c r="E129" s="267" cm="1">
        <f t="array" aca="1" ref="E129" ca="1">IF($B129="","",IFERROR(IF(INDEX('Data Tab - BV Infill'!U$37:U$1000,MATCH($B129,INT('Data Tab - BV Infill'!$C$37:$C$1000),0))="",NA(),INDEX('Data Tab - BV Infill'!U$37:U$1000,MATCH($B129,INT('Data Tab - BV Infill'!$C$37:$C$1000),0))),MAX(IF('SCADA Data'!$B$37:$B$402=$B129,'SCADA Data'!F$37:F$402,""),IF('SCADA Data - Historic'!$B$37:$B$402=$B129,'SCADA Data - Historic'!F$37:F$402,""))))</f>
        <v>0</v>
      </c>
      <c r="F129" s="101" t="str">
        <f t="array" aca="1" ref="F129" ca="1">IFERROR(INDEX('Data Tab - BV Infill'!$S$37:$S$402,MATCH($B129,INT('Data Tab - BV Infill'!$C$37:$C$402)*('Data Tab - BV Infill'!$S$37:$S$402&lt;&gt;""),0)),"")</f>
        <v/>
      </c>
      <c r="G129" s="266" cm="1">
        <f t="array" aca="1" ref="G129" ca="1">IF($B129="","",IFERROR(IF(INDEX('Data Tab - MK Infill'!R$37:R$402,MATCH($B129,INT('Data Tab - MK Infill'!$C$37:$C$402),0))="",NA(),INDEX('Data Tab - MK Infill'!R$37:R$402,MATCH($B129,INT('Data Tab - MK Infill'!$C$37:$C$402),0))),MAX(IF('SCADA Data'!$B$37:$B$402=$B129,'SCADA Data'!G$37:G$402,""),IF('SCADA Data - Historic'!$B$37:$B$402=$B129,'SCADA Data - Historic'!G$37:G$402,""))))</f>
        <v>1121</v>
      </c>
      <c r="H129" s="101" t="str">
        <f t="array" aca="1" ref="H129" ca="1">IFERROR(INDEX('Data Tab - MK Infill'!$S$37:$S$402,MATCH($B129,INT('Data Tab - MK Infill'!$C$37:$C$402)*('Data Tab - MK Infill'!$S$37:$S$402&lt;&gt;""),0)),"")</f>
        <v/>
      </c>
      <c r="I129" s="266" cm="1">
        <f t="array" aca="1" ref="I129" ca="1">IF($B129="","",IFERROR(IF(INDEX('Data Tab - NH Infill'!R$37:R$1000,MATCH($B129,INT('Data Tab - NH Infill'!$C$37:$C$1000),0))="",NA(),INDEX('Data Tab - NH Infill'!R$37:R$1000,MATCH($B129,INT('Data Tab - NH Infill'!$C$37:$C$1000),0))),MAX(IF('SCADA Data'!$B$37:$B$402=$B129,'SCADA Data'!I$37:I$402,""),IF('SCADA Data - Historic'!$B$37:$B$402=$B129,'SCADA Data - Historic'!I$37:I$402,""))))</f>
        <v>1691.5</v>
      </c>
      <c r="J129" s="101" t="str">
        <f t="array" aca="1" ref="J129" ca="1">IFERROR(INDEX('Data Tab - NH Infill'!$S$37:$S$1000,MATCH($B129,INT('Data Tab - NH Infill'!$C$37:$C$1000)*('Data Tab - NH Infill'!$S$37:$S$1000&lt;&gt;""),0)),"")</f>
        <v/>
      </c>
      <c r="K129" s="266">
        <f t="array" aca="1" ref="K129" ca="1">IF($B129="","",IFERROR(IF(INDEX('Data Tab - SH Infill'!R$37:R$402,MATCH($B129,INT('Data Tab - SH Infill'!$C$37:$C$402),0))="",NA(),INDEX('Data Tab - SH Infill'!R$37:R$402,MATCH($B129,INT('Data Tab - SH Infill'!$C$37:$C$402),0))),MAX(IF('SCADA Data'!$B$37:$B$8980=$B129,'SCADA Data'!H$37:H$8980,""),IF('SCADA Data - Historic'!$B$37:$B$8980=$B129,'SCADA Data - Historic'!H$37:H$8980,""))))</f>
        <v>233.52000427246094</v>
      </c>
      <c r="L129" s="249" t="str">
        <f t="array" aca="1" ref="L129" ca="1">IFERROR(INDEX('Data Tab - SH Infill'!$S$37:$S$402,MATCH($B129,INT('Data Tab - SH Infill'!$C$37:$C$402)*('Data Tab - SH Infill'!$S$37:$S$402&lt;&gt;""),0)),"")</f>
        <v/>
      </c>
    </row>
    <row r="130" spans="2:12" s="264" customFormat="1" x14ac:dyDescent="0.2">
      <c r="B130" s="265">
        <f t="shared" ca="1" si="1"/>
        <v>45046</v>
      </c>
      <c r="C130" s="268" cm="1">
        <f t="array" aca="1" ref="C130" ca="1">IF($B130="","",IFERROR(IF(INDEX('Data Tab - BV Infill'!R$37:R$1000,MATCH($B130,INT('Data Tab - BV Infill'!$C$37:$C$1000),0))="",NA(),INDEX('Data Tab - BV Infill'!R$37:R$1000,MATCH($B130,INT('Data Tab - BV Infill'!$C$37:$C$1000),0))),MAX(IF('SCADA Data'!$B$37:$B$402=$B130,'SCADA Data'!D$37:D$402,""),IF('SCADA Data - Historic'!$B$37:$B$402=$B130,'SCADA Data - Historic'!D$37:D$402,""))))</f>
        <v>226.1796875</v>
      </c>
      <c r="D130" s="269" cm="1">
        <f t="array" aca="1" ref="D130" ca="1">IF($B130="","",IFERROR(IF(INDEX('Data Tab - BV Infill'!T$37:T$1000,MATCH($B130,INT('Data Tab - BV Infill'!$C$37:$C$1000),0))="",NA(),INDEX('Data Tab - BV Infill'!T$37:T$1000,MATCH($B130,INT('Data Tab - BV Infill'!$C$37:$C$1000),0))),MAX(IF('SCADA Data'!$B$37:$B$402=$B130,'SCADA Data'!E$37:E$402,""),IF('SCADA Data - Historic'!$B$37:$B$402=$B130,'SCADA Data - Historic'!E$37:E$402,""))))</f>
        <v>233.822265625</v>
      </c>
      <c r="E130" s="269" cm="1">
        <f t="array" aca="1" ref="E130" ca="1">IF($B130="","",IFERROR(IF(INDEX('Data Tab - BV Infill'!U$37:U$1000,MATCH($B130,INT('Data Tab - BV Infill'!$C$37:$C$1000),0))="",NA(),INDEX('Data Tab - BV Infill'!U$37:U$1000,MATCH($B130,INT('Data Tab - BV Infill'!$C$37:$C$1000),0))),MAX(IF('SCADA Data'!$B$37:$B$402=$B130,'SCADA Data'!F$37:F$402,""),IF('SCADA Data - Historic'!$B$37:$B$402=$B130,'SCADA Data - Historic'!F$37:F$402,""))))</f>
        <v>0</v>
      </c>
      <c r="F130" s="114" t="str">
        <f t="array" aca="1" ref="F130" ca="1">IFERROR(INDEX('Data Tab - BV Infill'!$S$37:$S$402,MATCH($B130,INT('Data Tab - BV Infill'!$C$37:$C$402)*('Data Tab - BV Infill'!$S$37:$S$402&lt;&gt;""),0)),"")</f>
        <v/>
      </c>
      <c r="G130" s="270" cm="1">
        <f t="array" aca="1" ref="G130" ca="1">IF($B130="","",IFERROR(IF(INDEX('Data Tab - MK Infill'!R$37:R$402,MATCH($B130,INT('Data Tab - MK Infill'!$C$37:$C$402),0))="",NA(),INDEX('Data Tab - MK Infill'!R$37:R$402,MATCH($B130,INT('Data Tab - MK Infill'!$C$37:$C$402),0))),MAX(IF('SCADA Data'!$B$37:$B$402=$B130,'SCADA Data'!G$37:G$402,""),IF('SCADA Data - Historic'!$B$37:$B$402=$B130,'SCADA Data - Historic'!G$37:G$402,""))))</f>
        <v>1120</v>
      </c>
      <c r="H130" s="114" t="str">
        <f t="array" aca="1" ref="H130" ca="1">IFERROR(INDEX('Data Tab - MK Infill'!$S$37:$S$402,MATCH($B130,INT('Data Tab - MK Infill'!$C$37:$C$402)*('Data Tab - MK Infill'!$S$37:$S$402&lt;&gt;""),0)),"")</f>
        <v/>
      </c>
      <c r="I130" s="273" cm="1">
        <f t="array" aca="1" ref="I130" ca="1">IF($B130="","",IFERROR(IF(INDEX('Data Tab - NH Infill'!R$37:R$1000,MATCH($B130,INT('Data Tab - NH Infill'!$C$37:$C$1000),0))="",NA(),INDEX('Data Tab - NH Infill'!R$37:R$1000,MATCH($B130,INT('Data Tab - NH Infill'!$C$37:$C$1000),0))),MAX(IF('SCADA Data'!$B$37:$B$402=$B130,'SCADA Data'!I$37:I$402,""),IF('SCADA Data - Historic'!$B$37:$B$402=$B130,'SCADA Data - Historic'!I$37:I$402,""))))</f>
        <v>1687</v>
      </c>
      <c r="J130" s="114" t="str">
        <f t="array" aca="1" ref="J130" ca="1">IFERROR(INDEX('Data Tab - NH Infill'!$S$37:$S$1000,MATCH($B130,INT('Data Tab - NH Infill'!$C$37:$C$1000)*('Data Tab - NH Infill'!$S$37:$S$1000&lt;&gt;""),0)),"")</f>
        <v/>
      </c>
      <c r="K130" s="272">
        <f t="array" aca="1" ref="K130" ca="1">IF($B130="","",IFERROR(IF(INDEX('Data Tab - SH Infill'!R$37:R$402,MATCH($B130,INT('Data Tab - SH Infill'!$C$37:$C$402),0))="",NA(),INDEX('Data Tab - SH Infill'!R$37:R$402,MATCH($B130,INT('Data Tab - SH Infill'!$C$37:$C$402),0))),MAX(IF('SCADA Data'!$B$37:$B$8980=$B130,'SCADA Data'!H$37:H$8980,""),IF('SCADA Data - Historic'!$B$37:$B$8980=$B130,'SCADA Data - Historic'!H$37:H$8980,""))))</f>
        <v>220.57000732421875</v>
      </c>
      <c r="L130" s="250" t="str">
        <f t="array" aca="1" ref="L130" ca="1">IFERROR(INDEX('Data Tab - SH Infill'!$S$37:$S$402,MATCH($B130,INT('Data Tab - SH Infill'!$C$37:$C$402)*('Data Tab - SH Infill'!$S$37:$S$402&lt;&gt;""),0)),"")</f>
        <v/>
      </c>
    </row>
    <row r="131" spans="2:12" s="264" customFormat="1" x14ac:dyDescent="0.2">
      <c r="B131" s="265">
        <f t="shared" ca="1" si="1"/>
        <v>45047</v>
      </c>
      <c r="C131" s="266" cm="1">
        <f t="array" aca="1" ref="C131" ca="1">IF($B131="","",IFERROR(IF(INDEX('Data Tab - BV Infill'!R$37:R$1000,MATCH($B131,INT('Data Tab - BV Infill'!$C$37:$C$1000),0))="",NA(),INDEX('Data Tab - BV Infill'!R$37:R$1000,MATCH($B131,INT('Data Tab - BV Infill'!$C$37:$C$1000),0))),MAX(IF('SCADA Data'!$B$37:$B$402=$B131,'SCADA Data'!D$37:D$402,""),IF('SCADA Data - Historic'!$B$37:$B$402=$B131,'SCADA Data - Historic'!D$37:D$402,""))))</f>
        <v>209.57421875</v>
      </c>
      <c r="D131" s="267" cm="1">
        <f t="array" aca="1" ref="D131" ca="1">IF($B131="","",IFERROR(IF(INDEX('Data Tab - BV Infill'!T$37:T$1000,MATCH($B131,INT('Data Tab - BV Infill'!$C$37:$C$1000),0))="",NA(),INDEX('Data Tab - BV Infill'!T$37:T$1000,MATCH($B131,INT('Data Tab - BV Infill'!$C$37:$C$1000),0))),MAX(IF('SCADA Data'!$B$37:$B$402=$B131,'SCADA Data'!E$37:E$402,""),IF('SCADA Data - Historic'!$B$37:$B$402=$B131,'SCADA Data - Historic'!E$37:E$402,""))))</f>
        <v>206.400390625</v>
      </c>
      <c r="E131" s="267" cm="1">
        <f t="array" aca="1" ref="E131" ca="1">IF($B131="","",IFERROR(IF(INDEX('Data Tab - BV Infill'!U$37:U$1000,MATCH($B131,INT('Data Tab - BV Infill'!$C$37:$C$1000),0))="",NA(),INDEX('Data Tab - BV Infill'!U$37:U$1000,MATCH($B131,INT('Data Tab - BV Infill'!$C$37:$C$1000),0))),MAX(IF('SCADA Data'!$B$37:$B$402=$B131,'SCADA Data'!F$37:F$402,""),IF('SCADA Data - Historic'!$B$37:$B$402=$B131,'SCADA Data - Historic'!F$37:F$402,""))))</f>
        <v>0</v>
      </c>
      <c r="F131" s="101" t="str">
        <f t="array" aca="1" ref="F131" ca="1">IFERROR(INDEX('Data Tab - BV Infill'!$S$37:$S$402,MATCH($B131,INT('Data Tab - BV Infill'!$C$37:$C$402)*('Data Tab - BV Infill'!$S$37:$S$402&lt;&gt;""),0)),"")</f>
        <v/>
      </c>
      <c r="G131" s="266" cm="1">
        <f t="array" aca="1" ref="G131" ca="1">IF($B131="","",IFERROR(IF(INDEX('Data Tab - MK Infill'!R$37:R$402,MATCH($B131,INT('Data Tab - MK Infill'!$C$37:$C$402),0))="",NA(),INDEX('Data Tab - MK Infill'!R$37:R$402,MATCH($B131,INT('Data Tab - MK Infill'!$C$37:$C$402),0))),MAX(IF('SCADA Data'!$B$37:$B$402=$B131,'SCADA Data'!G$37:G$402,""),IF('SCADA Data - Historic'!$B$37:$B$402=$B131,'SCADA Data - Historic'!G$37:G$402,""))))</f>
        <v>993</v>
      </c>
      <c r="H131" s="101" t="str">
        <f t="array" aca="1" ref="H131" ca="1">IFERROR(INDEX('Data Tab - MK Infill'!$S$37:$S$402,MATCH($B131,INT('Data Tab - MK Infill'!$C$37:$C$402)*('Data Tab - MK Infill'!$S$37:$S$402&lt;&gt;""),0)),"")</f>
        <v/>
      </c>
      <c r="I131" s="266" cm="1">
        <f t="array" aca="1" ref="I131" ca="1">IF($B131="","",IFERROR(IF(INDEX('Data Tab - NH Infill'!R$37:R$1000,MATCH($B131,INT('Data Tab - NH Infill'!$C$37:$C$1000),0))="",NA(),INDEX('Data Tab - NH Infill'!R$37:R$1000,MATCH($B131,INT('Data Tab - NH Infill'!$C$37:$C$1000),0))),MAX(IF('SCADA Data'!$B$37:$B$402=$B131,'SCADA Data'!I$37:I$402,""),IF('SCADA Data - Historic'!$B$37:$B$402=$B131,'SCADA Data - Historic'!I$37:I$402,""))))</f>
        <v>1577</v>
      </c>
      <c r="J131" s="101" t="str">
        <f t="array" aca="1" ref="J131" ca="1">IFERROR(INDEX('Data Tab - NH Infill'!$S$37:$S$1000,MATCH($B131,INT('Data Tab - NH Infill'!$C$37:$C$1000)*('Data Tab - NH Infill'!$S$37:$S$1000&lt;&gt;""),0)),"")</f>
        <v/>
      </c>
      <c r="K131" s="266">
        <f t="array" aca="1" ref="K131" ca="1">IF($B131="","",IFERROR(IF(INDEX('Data Tab - SH Infill'!R$37:R$402,MATCH($B131,INT('Data Tab - SH Infill'!$C$37:$C$402),0))="",NA(),INDEX('Data Tab - SH Infill'!R$37:R$402,MATCH($B131,INT('Data Tab - SH Infill'!$C$37:$C$402),0))),MAX(IF('SCADA Data'!$B$37:$B$8980=$B131,'SCADA Data'!H$37:H$8980,""),IF('SCADA Data - Historic'!$B$37:$B$8980=$B131,'SCADA Data - Historic'!H$37:H$8980,""))))</f>
        <v>212.32000732421875</v>
      </c>
      <c r="L131" s="249" t="str">
        <f t="array" aca="1" ref="L131" ca="1">IFERROR(INDEX('Data Tab - SH Infill'!$S$37:$S$402,MATCH($B131,INT('Data Tab - SH Infill'!$C$37:$C$402)*('Data Tab - SH Infill'!$S$37:$S$402&lt;&gt;""),0)),"")</f>
        <v/>
      </c>
    </row>
    <row r="132" spans="2:12" s="264" customFormat="1" x14ac:dyDescent="0.2">
      <c r="B132" s="265">
        <f t="shared" ca="1" si="1"/>
        <v>45048</v>
      </c>
      <c r="C132" s="268" cm="1">
        <f t="array" aca="1" ref="C132" ca="1">IF($B132="","",IFERROR(IF(INDEX('Data Tab - BV Infill'!R$37:R$1000,MATCH($B132,INT('Data Tab - BV Infill'!$C$37:$C$1000),0))="",NA(),INDEX('Data Tab - BV Infill'!R$37:R$1000,MATCH($B132,INT('Data Tab - BV Infill'!$C$37:$C$1000),0))),MAX(IF('SCADA Data'!$B$37:$B$402=$B132,'SCADA Data'!D$37:D$402,""),IF('SCADA Data - Historic'!$B$37:$B$402=$B132,'SCADA Data - Historic'!D$37:D$402,""))))</f>
        <v>182.9140625</v>
      </c>
      <c r="D132" s="269" cm="1">
        <f t="array" aca="1" ref="D132" ca="1">IF($B132="","",IFERROR(IF(INDEX('Data Tab - BV Infill'!T$37:T$1000,MATCH($B132,INT('Data Tab - BV Infill'!$C$37:$C$1000),0))="",NA(),INDEX('Data Tab - BV Infill'!T$37:T$1000,MATCH($B132,INT('Data Tab - BV Infill'!$C$37:$C$1000),0))),MAX(IF('SCADA Data'!$B$37:$B$402=$B132,'SCADA Data'!E$37:E$402,""),IF('SCADA Data - Historic'!$B$37:$B$402=$B132,'SCADA Data - Historic'!E$37:E$402,""))))</f>
        <v>225.1640625</v>
      </c>
      <c r="E132" s="269" cm="1">
        <f t="array" aca="1" ref="E132" ca="1">IF($B132="","",IFERROR(IF(INDEX('Data Tab - BV Infill'!U$37:U$1000,MATCH($B132,INT('Data Tab - BV Infill'!$C$37:$C$1000),0))="",NA(),INDEX('Data Tab - BV Infill'!U$37:U$1000,MATCH($B132,INT('Data Tab - BV Infill'!$C$37:$C$1000),0))),MAX(IF('SCADA Data'!$B$37:$B$402=$B132,'SCADA Data'!F$37:F$402,""),IF('SCADA Data - Historic'!$B$37:$B$402=$B132,'SCADA Data - Historic'!F$37:F$402,""))))</f>
        <v>0</v>
      </c>
      <c r="F132" s="114" t="str">
        <f t="array" aca="1" ref="F132" ca="1">IFERROR(INDEX('Data Tab - BV Infill'!$S$37:$S$402,MATCH($B132,INT('Data Tab - BV Infill'!$C$37:$C$402)*('Data Tab - BV Infill'!$S$37:$S$402&lt;&gt;""),0)),"")</f>
        <v/>
      </c>
      <c r="G132" s="270" cm="1">
        <f t="array" aca="1" ref="G132" ca="1">IF($B132="","",IFERROR(IF(INDEX('Data Tab - MK Infill'!R$37:R$402,MATCH($B132,INT('Data Tab - MK Infill'!$C$37:$C$402),0))="",NA(),INDEX('Data Tab - MK Infill'!R$37:R$402,MATCH($B132,INT('Data Tab - MK Infill'!$C$37:$C$402),0))),MAX(IF('SCADA Data'!$B$37:$B$402=$B132,'SCADA Data'!G$37:G$402,""),IF('SCADA Data - Historic'!$B$37:$B$402=$B132,'SCADA Data - Historic'!G$37:G$402,""))))</f>
        <v>883</v>
      </c>
      <c r="H132" s="114" t="str">
        <f t="array" aca="1" ref="H132" ca="1">IFERROR(INDEX('Data Tab - MK Infill'!$S$37:$S$402,MATCH($B132,INT('Data Tab - MK Infill'!$C$37:$C$402)*('Data Tab - MK Infill'!$S$37:$S$402&lt;&gt;""),0)),"")</f>
        <v/>
      </c>
      <c r="I132" s="273" cm="1">
        <f t="array" aca="1" ref="I132" ca="1">IF($B132="","",IFERROR(IF(INDEX('Data Tab - NH Infill'!R$37:R$1000,MATCH($B132,INT('Data Tab - NH Infill'!$C$37:$C$1000),0))="",NA(),INDEX('Data Tab - NH Infill'!R$37:R$1000,MATCH($B132,INT('Data Tab - NH Infill'!$C$37:$C$1000),0))),MAX(IF('SCADA Data'!$B$37:$B$402=$B132,'SCADA Data'!I$37:I$402,""),IF('SCADA Data - Historic'!$B$37:$B$402=$B132,'SCADA Data - Historic'!I$37:I$402,""))))</f>
        <v>1519</v>
      </c>
      <c r="J132" s="114" t="str">
        <f t="array" aca="1" ref="J132" ca="1">IFERROR(INDEX('Data Tab - NH Infill'!$S$37:$S$1000,MATCH($B132,INT('Data Tab - NH Infill'!$C$37:$C$1000)*('Data Tab - NH Infill'!$S$37:$S$1000&lt;&gt;""),0)),"")</f>
        <v/>
      </c>
      <c r="K132" s="272">
        <f t="array" aca="1" ref="K132" ca="1">IF($B132="","",IFERROR(IF(INDEX('Data Tab - SH Infill'!R$37:R$402,MATCH($B132,INT('Data Tab - SH Infill'!$C$37:$C$402),0))="",NA(),INDEX('Data Tab - SH Infill'!R$37:R$402,MATCH($B132,INT('Data Tab - SH Infill'!$C$37:$C$402),0))),MAX(IF('SCADA Data'!$B$37:$B$8980=$B132,'SCADA Data'!H$37:H$8980,""),IF('SCADA Data - Historic'!$B$37:$B$8980=$B132,'SCADA Data - Historic'!H$37:H$8980,""))))</f>
        <v>208.08000183105469</v>
      </c>
      <c r="L132" s="250" t="str">
        <f t="array" aca="1" ref="L132" ca="1">IFERROR(INDEX('Data Tab - SH Infill'!$S$37:$S$402,MATCH($B132,INT('Data Tab - SH Infill'!$C$37:$C$402)*('Data Tab - SH Infill'!$S$37:$S$402&lt;&gt;""),0)),"")</f>
        <v/>
      </c>
    </row>
    <row r="133" spans="2:12" s="264" customFormat="1" x14ac:dyDescent="0.2">
      <c r="B133" s="265">
        <f t="shared" ca="1" si="1"/>
        <v>45049</v>
      </c>
      <c r="C133" s="266" cm="1">
        <f t="array" aca="1" ref="C133" ca="1">IF($B133="","",IFERROR(IF(INDEX('Data Tab - BV Infill'!R$37:R$1000,MATCH($B133,INT('Data Tab - BV Infill'!$C$37:$C$1000),0))="",NA(),INDEX('Data Tab - BV Infill'!R$37:R$1000,MATCH($B133,INT('Data Tab - BV Infill'!$C$37:$C$1000),0))),MAX(IF('SCADA Data'!$B$37:$B$402=$B133,'SCADA Data'!D$37:D$402,""),IF('SCADA Data - Historic'!$B$37:$B$402=$B133,'SCADA Data - Historic'!D$37:D$402,""))))</f>
        <v>191.140625</v>
      </c>
      <c r="D133" s="267" cm="1">
        <f t="array" aca="1" ref="D133" ca="1">IF($B133="","",IFERROR(IF(INDEX('Data Tab - BV Infill'!T$37:T$1000,MATCH($B133,INT('Data Tab - BV Infill'!$C$37:$C$1000),0))="",NA(),INDEX('Data Tab - BV Infill'!T$37:T$1000,MATCH($B133,INT('Data Tab - BV Infill'!$C$37:$C$1000),0))),MAX(IF('SCADA Data'!$B$37:$B$402=$B133,'SCADA Data'!E$37:E$402,""),IF('SCADA Data - Historic'!$B$37:$B$402=$B133,'SCADA Data - Historic'!E$37:E$402,""))))</f>
        <v>274.26953125</v>
      </c>
      <c r="E133" s="267" cm="1">
        <f t="array" aca="1" ref="E133" ca="1">IF($B133="","",IFERROR(IF(INDEX('Data Tab - BV Infill'!U$37:U$1000,MATCH($B133,INT('Data Tab - BV Infill'!$C$37:$C$1000),0))="",NA(),INDEX('Data Tab - BV Infill'!U$37:U$1000,MATCH($B133,INT('Data Tab - BV Infill'!$C$37:$C$1000),0))),MAX(IF('SCADA Data'!$B$37:$B$402=$B133,'SCADA Data'!F$37:F$402,""),IF('SCADA Data - Historic'!$B$37:$B$402=$B133,'SCADA Data - Historic'!F$37:F$402,""))))</f>
        <v>0</v>
      </c>
      <c r="F133" s="101" t="str">
        <f t="array" aca="1" ref="F133" ca="1">IFERROR(INDEX('Data Tab - BV Infill'!$S$37:$S$402,MATCH($B133,INT('Data Tab - BV Infill'!$C$37:$C$402)*('Data Tab - BV Infill'!$S$37:$S$402&lt;&gt;""),0)),"")</f>
        <v/>
      </c>
      <c r="G133" s="266" cm="1">
        <f t="array" aca="1" ref="G133" ca="1">IF($B133="","",IFERROR(IF(INDEX('Data Tab - MK Infill'!R$37:R$402,MATCH($B133,INT('Data Tab - MK Infill'!$C$37:$C$402),0))="",NA(),INDEX('Data Tab - MK Infill'!R$37:R$402,MATCH($B133,INT('Data Tab - MK Infill'!$C$37:$C$402),0))),MAX(IF('SCADA Data'!$B$37:$B$402=$B133,'SCADA Data'!G$37:G$402,""),IF('SCADA Data - Historic'!$B$37:$B$402=$B133,'SCADA Data - Historic'!G$37:G$402,""))))</f>
        <v>1271</v>
      </c>
      <c r="H133" s="101" t="str">
        <f t="array" aca="1" ref="H133" ca="1">IFERROR(INDEX('Data Tab - MK Infill'!$S$37:$S$402,MATCH($B133,INT('Data Tab - MK Infill'!$C$37:$C$402)*('Data Tab - MK Infill'!$S$37:$S$402&lt;&gt;""),0)),"")</f>
        <v/>
      </c>
      <c r="I133" s="266" cm="1">
        <f t="array" aca="1" ref="I133" ca="1">IF($B133="","",IFERROR(IF(INDEX('Data Tab - NH Infill'!R$37:R$1000,MATCH($B133,INT('Data Tab - NH Infill'!$C$37:$C$1000),0))="",NA(),INDEX('Data Tab - NH Infill'!R$37:R$1000,MATCH($B133,INT('Data Tab - NH Infill'!$C$37:$C$1000),0))),MAX(IF('SCADA Data'!$B$37:$B$402=$B133,'SCADA Data'!I$37:I$402,""),IF('SCADA Data - Historic'!$B$37:$B$402=$B133,'SCADA Data - Historic'!I$37:I$402,""))))</f>
        <v>1498.5</v>
      </c>
      <c r="J133" s="101" t="str">
        <f t="array" aca="1" ref="J133" ca="1">IFERROR(INDEX('Data Tab - NH Infill'!$S$37:$S$1000,MATCH($B133,INT('Data Tab - NH Infill'!$C$37:$C$1000)*('Data Tab - NH Infill'!$S$37:$S$1000&lt;&gt;""),0)),"")</f>
        <v/>
      </c>
      <c r="K133" s="266">
        <f t="array" aca="1" ref="K133" ca="1">IF($B133="","",IFERROR(IF(INDEX('Data Tab - SH Infill'!R$37:R$402,MATCH($B133,INT('Data Tab - SH Infill'!$C$37:$C$402),0))="",NA(),INDEX('Data Tab - SH Infill'!R$37:R$402,MATCH($B133,INT('Data Tab - SH Infill'!$C$37:$C$402),0))),MAX(IF('SCADA Data'!$B$37:$B$8980=$B133,'SCADA Data'!H$37:H$8980,""),IF('SCADA Data - Historic'!$B$37:$B$8980=$B133,'SCADA Data - Historic'!H$37:H$8980,""))))</f>
        <v>209.66000366210938</v>
      </c>
      <c r="L133" s="249" t="str">
        <f t="array" aca="1" ref="L133" ca="1">IFERROR(INDEX('Data Tab - SH Infill'!$S$37:$S$402,MATCH($B133,INT('Data Tab - SH Infill'!$C$37:$C$402)*('Data Tab - SH Infill'!$S$37:$S$402&lt;&gt;""),0)),"")</f>
        <v/>
      </c>
    </row>
    <row r="134" spans="2:12" s="264" customFormat="1" x14ac:dyDescent="0.2">
      <c r="B134" s="265">
        <f t="shared" ca="1" si="1"/>
        <v>45050</v>
      </c>
      <c r="C134" s="268" cm="1">
        <f t="array" aca="1" ref="C134" ca="1">IF($B134="","",IFERROR(IF(INDEX('Data Tab - BV Infill'!R$37:R$1000,MATCH($B134,INT('Data Tab - BV Infill'!$C$37:$C$1000),0))="",NA(),INDEX('Data Tab - BV Infill'!R$37:R$1000,MATCH($B134,INT('Data Tab - BV Infill'!$C$37:$C$1000),0))),MAX(IF('SCADA Data'!$B$37:$B$402=$B134,'SCADA Data'!D$37:D$402,""),IF('SCADA Data - Historic'!$B$37:$B$402=$B134,'SCADA Data - Historic'!D$37:D$402,""))))</f>
        <v>180.4765625</v>
      </c>
      <c r="D134" s="269" cm="1">
        <f t="array" aca="1" ref="D134" ca="1">IF($B134="","",IFERROR(IF(INDEX('Data Tab - BV Infill'!T$37:T$1000,MATCH($B134,INT('Data Tab - BV Infill'!$C$37:$C$1000),0))="",NA(),INDEX('Data Tab - BV Infill'!T$37:T$1000,MATCH($B134,INT('Data Tab - BV Infill'!$C$37:$C$1000),0))),MAX(IF('SCADA Data'!$B$37:$B$402=$B134,'SCADA Data'!E$37:E$402,""),IF('SCADA Data - Historic'!$B$37:$B$402=$B134,'SCADA Data - Historic'!E$37:E$402,""))))</f>
        <v>81.25</v>
      </c>
      <c r="E134" s="269" cm="1">
        <f t="array" aca="1" ref="E134" ca="1">IF($B134="","",IFERROR(IF(INDEX('Data Tab - BV Infill'!U$37:U$1000,MATCH($B134,INT('Data Tab - BV Infill'!$C$37:$C$1000),0))="",NA(),INDEX('Data Tab - BV Infill'!U$37:U$1000,MATCH($B134,INT('Data Tab - BV Infill'!$C$37:$C$1000),0))),MAX(IF('SCADA Data'!$B$37:$B$402=$B134,'SCADA Data'!F$37:F$402,""),IF('SCADA Data - Historic'!$B$37:$B$402=$B134,'SCADA Data - Historic'!F$37:F$402,""))))</f>
        <v>0</v>
      </c>
      <c r="F134" s="114" t="str">
        <f t="array" aca="1" ref="F134" ca="1">IFERROR(INDEX('Data Tab - BV Infill'!$S$37:$S$402,MATCH($B134,INT('Data Tab - BV Infill'!$C$37:$C$402)*('Data Tab - BV Infill'!$S$37:$S$402&lt;&gt;""),0)),"")</f>
        <v/>
      </c>
      <c r="G134" s="270" cm="1">
        <f t="array" aca="1" ref="G134" ca="1">IF($B134="","",IFERROR(IF(INDEX('Data Tab - MK Infill'!R$37:R$402,MATCH($B134,INT('Data Tab - MK Infill'!$C$37:$C$402),0))="",NA(),INDEX('Data Tab - MK Infill'!R$37:R$402,MATCH($B134,INT('Data Tab - MK Infill'!$C$37:$C$402),0))),MAX(IF('SCADA Data'!$B$37:$B$402=$B134,'SCADA Data'!G$37:G$402,""),IF('SCADA Data - Historic'!$B$37:$B$402=$B134,'SCADA Data - Historic'!G$37:G$402,""))))</f>
        <v>1245</v>
      </c>
      <c r="H134" s="114" t="str">
        <f t="array" aca="1" ref="H134" ca="1">IFERROR(INDEX('Data Tab - MK Infill'!$S$37:$S$402,MATCH($B134,INT('Data Tab - MK Infill'!$C$37:$C$402)*('Data Tab - MK Infill'!$S$37:$S$402&lt;&gt;""),0)),"")</f>
        <v/>
      </c>
      <c r="I134" s="273" cm="1">
        <f t="array" aca="1" ref="I134" ca="1">IF($B134="","",IFERROR(IF(INDEX('Data Tab - NH Infill'!R$37:R$1000,MATCH($B134,INT('Data Tab - NH Infill'!$C$37:$C$1000),0))="",NA(),INDEX('Data Tab - NH Infill'!R$37:R$1000,MATCH($B134,INT('Data Tab - NH Infill'!$C$37:$C$1000),0))),MAX(IF('SCADA Data'!$B$37:$B$402=$B134,'SCADA Data'!I$37:I$402,""),IF('SCADA Data - Historic'!$B$37:$B$402=$B134,'SCADA Data - Historic'!I$37:I$402,""))))</f>
        <v>1482</v>
      </c>
      <c r="J134" s="114" t="str">
        <f t="array" aca="1" ref="J134" ca="1">IFERROR(INDEX('Data Tab - NH Infill'!$S$37:$S$1000,MATCH($B134,INT('Data Tab - NH Infill'!$C$37:$C$1000)*('Data Tab - NH Infill'!$S$37:$S$1000&lt;&gt;""),0)),"")</f>
        <v/>
      </c>
      <c r="K134" s="272">
        <f t="array" aca="1" ref="K134" ca="1">IF($B134="","",IFERROR(IF(INDEX('Data Tab - SH Infill'!R$37:R$402,MATCH($B134,INT('Data Tab - SH Infill'!$C$37:$C$402),0))="",NA(),INDEX('Data Tab - SH Infill'!R$37:R$402,MATCH($B134,INT('Data Tab - SH Infill'!$C$37:$C$402),0))),MAX(IF('SCADA Data'!$B$37:$B$8980=$B134,'SCADA Data'!H$37:H$8980,""),IF('SCADA Data - Historic'!$B$37:$B$8980=$B134,'SCADA Data - Historic'!H$37:H$8980,""))))</f>
        <v>190.80000305175781</v>
      </c>
      <c r="L134" s="250" t="str">
        <f t="array" aca="1" ref="L134" ca="1">IFERROR(INDEX('Data Tab - SH Infill'!$S$37:$S$402,MATCH($B134,INT('Data Tab - SH Infill'!$C$37:$C$402)*('Data Tab - SH Infill'!$S$37:$S$402&lt;&gt;""),0)),"")</f>
        <v/>
      </c>
    </row>
    <row r="135" spans="2:12" s="264" customFormat="1" x14ac:dyDescent="0.2">
      <c r="B135" s="265">
        <f t="shared" ca="1" si="1"/>
        <v>45051</v>
      </c>
      <c r="C135" s="266" cm="1">
        <f t="array" aca="1" ref="C135" ca="1">IF($B135="","",IFERROR(IF(INDEX('Data Tab - BV Infill'!R$37:R$1000,MATCH($B135,INT('Data Tab - BV Infill'!$C$37:$C$1000),0))="",NA(),INDEX('Data Tab - BV Infill'!R$37:R$1000,MATCH($B135,INT('Data Tab - BV Infill'!$C$37:$C$1000),0))),MAX(IF('SCADA Data'!$B$37:$B$402=$B135,'SCADA Data'!D$37:D$402,""),IF('SCADA Data - Historic'!$B$37:$B$402=$B135,'SCADA Data - Historic'!D$37:D$402,""))))</f>
        <v>184.28515625</v>
      </c>
      <c r="D135" s="267" cm="1">
        <f t="array" aca="1" ref="D135" ca="1">IF($B135="","",IFERROR(IF(INDEX('Data Tab - BV Infill'!T$37:T$1000,MATCH($B135,INT('Data Tab - BV Infill'!$C$37:$C$1000),0))="",NA(),INDEX('Data Tab - BV Infill'!T$37:T$1000,MATCH($B135,INT('Data Tab - BV Infill'!$C$37:$C$1000),0))),MAX(IF('SCADA Data'!$B$37:$B$402=$B135,'SCADA Data'!E$37:E$402,""),IF('SCADA Data - Historic'!$B$37:$B$402=$B135,'SCADA Data - Historic'!E$37:E$402,""))))</f>
        <v>204.369140625</v>
      </c>
      <c r="E135" s="267" cm="1">
        <f t="array" aca="1" ref="E135" ca="1">IF($B135="","",IFERROR(IF(INDEX('Data Tab - BV Infill'!U$37:U$1000,MATCH($B135,INT('Data Tab - BV Infill'!$C$37:$C$1000),0))="",NA(),INDEX('Data Tab - BV Infill'!U$37:U$1000,MATCH($B135,INT('Data Tab - BV Infill'!$C$37:$C$1000),0))),MAX(IF('SCADA Data'!$B$37:$B$402=$B135,'SCADA Data'!F$37:F$402,""),IF('SCADA Data - Historic'!$B$37:$B$402=$B135,'SCADA Data - Historic'!F$37:F$402,""))))</f>
        <v>0</v>
      </c>
      <c r="F135" s="101" t="str">
        <f t="array" aca="1" ref="F135" ca="1">IFERROR(INDEX('Data Tab - BV Infill'!$S$37:$S$402,MATCH($B135,INT('Data Tab - BV Infill'!$C$37:$C$402)*('Data Tab - BV Infill'!$S$37:$S$402&lt;&gt;""),0)),"")</f>
        <v/>
      </c>
      <c r="G135" s="266" cm="1">
        <f t="array" aca="1" ref="G135" ca="1">IF($B135="","",IFERROR(IF(INDEX('Data Tab - MK Infill'!R$37:R$402,MATCH($B135,INT('Data Tab - MK Infill'!$C$37:$C$402),0))="",NA(),INDEX('Data Tab - MK Infill'!R$37:R$402,MATCH($B135,INT('Data Tab - MK Infill'!$C$37:$C$402),0))),MAX(IF('SCADA Data'!$B$37:$B$402=$B135,'SCADA Data'!G$37:G$402,""),IF('SCADA Data - Historic'!$B$37:$B$402=$B135,'SCADA Data - Historic'!G$37:G$402,""))))</f>
        <v>1119</v>
      </c>
      <c r="H135" s="101" t="str">
        <f t="array" aca="1" ref="H135" ca="1">IFERROR(INDEX('Data Tab - MK Infill'!$S$37:$S$402,MATCH($B135,INT('Data Tab - MK Infill'!$C$37:$C$402)*('Data Tab - MK Infill'!$S$37:$S$402&lt;&gt;""),0)),"")</f>
        <v/>
      </c>
      <c r="I135" s="266" cm="1">
        <f t="array" aca="1" ref="I135" ca="1">IF($B135="","",IFERROR(IF(INDEX('Data Tab - NH Infill'!R$37:R$1000,MATCH($B135,INT('Data Tab - NH Infill'!$C$37:$C$1000),0))="",NA(),INDEX('Data Tab - NH Infill'!R$37:R$1000,MATCH($B135,INT('Data Tab - NH Infill'!$C$37:$C$1000),0))),MAX(IF('SCADA Data'!$B$37:$B$402=$B135,'SCADA Data'!I$37:I$402,""),IF('SCADA Data - Historic'!$B$37:$B$402=$B135,'SCADA Data - Historic'!I$37:I$402,""))))</f>
        <v>1467</v>
      </c>
      <c r="J135" s="101" t="str">
        <f t="array" aca="1" ref="J135" ca="1">IFERROR(INDEX('Data Tab - NH Infill'!$S$37:$S$1000,MATCH($B135,INT('Data Tab - NH Infill'!$C$37:$C$1000)*('Data Tab - NH Infill'!$S$37:$S$1000&lt;&gt;""),0)),"")</f>
        <v/>
      </c>
      <c r="K135" s="266">
        <f t="array" aca="1" ref="K135" ca="1">IF($B135="","",IFERROR(IF(INDEX('Data Tab - SH Infill'!R$37:R$402,MATCH($B135,INT('Data Tab - SH Infill'!$C$37:$C$402),0))="",NA(),INDEX('Data Tab - SH Infill'!R$37:R$402,MATCH($B135,INT('Data Tab - SH Infill'!$C$37:$C$402),0))),MAX(IF('SCADA Data'!$B$37:$B$8980=$B135,'SCADA Data'!H$37:H$8980,""),IF('SCADA Data - Historic'!$B$37:$B$8980=$B135,'SCADA Data - Historic'!H$37:H$8980,""))))</f>
        <v>191.49000549316406</v>
      </c>
      <c r="L135" s="249" t="str">
        <f t="array" aca="1" ref="L135" ca="1">IFERROR(INDEX('Data Tab - SH Infill'!$S$37:$S$402,MATCH($B135,INT('Data Tab - SH Infill'!$C$37:$C$402)*('Data Tab - SH Infill'!$S$37:$S$402&lt;&gt;""),0)),"")</f>
        <v/>
      </c>
    </row>
    <row r="136" spans="2:12" s="264" customFormat="1" x14ac:dyDescent="0.2">
      <c r="B136" s="265">
        <f t="shared" ca="1" si="1"/>
        <v>45052</v>
      </c>
      <c r="C136" s="268" cm="1">
        <f t="array" aca="1" ref="C136" ca="1">IF($B136="","",IFERROR(IF(INDEX('Data Tab - BV Infill'!R$37:R$1000,MATCH($B136,INT('Data Tab - BV Infill'!$C$37:$C$1000),0))="",NA(),INDEX('Data Tab - BV Infill'!R$37:R$1000,MATCH($B136,INT('Data Tab - BV Infill'!$C$37:$C$1000),0))),MAX(IF('SCADA Data'!$B$37:$B$402=$B136,'SCADA Data'!D$37:D$402,""),IF('SCADA Data - Historic'!$B$37:$B$402=$B136,'SCADA Data - Historic'!D$37:D$402,""))))</f>
        <v>184.28515625</v>
      </c>
      <c r="D136" s="269" cm="1">
        <f t="array" aca="1" ref="D136" ca="1">IF($B136="","",IFERROR(IF(INDEX('Data Tab - BV Infill'!T$37:T$1000,MATCH($B136,INT('Data Tab - BV Infill'!$C$37:$C$1000),0))="",NA(),INDEX('Data Tab - BV Infill'!T$37:T$1000,MATCH($B136,INT('Data Tab - BV Infill'!$C$37:$C$1000),0))),MAX(IF('SCADA Data'!$B$37:$B$402=$B136,'SCADA Data'!E$37:E$402,""),IF('SCADA Data - Historic'!$B$37:$B$402=$B136,'SCADA Data - Historic'!E$37:E$402,""))))</f>
        <v>175.95703125</v>
      </c>
      <c r="E136" s="269" cm="1">
        <f t="array" aca="1" ref="E136" ca="1">IF($B136="","",IFERROR(IF(INDEX('Data Tab - BV Infill'!U$37:U$1000,MATCH($B136,INT('Data Tab - BV Infill'!$C$37:$C$1000),0))="",NA(),INDEX('Data Tab - BV Infill'!U$37:U$1000,MATCH($B136,INT('Data Tab - BV Infill'!$C$37:$C$1000),0))),MAX(IF('SCADA Data'!$B$37:$B$402=$B136,'SCADA Data'!F$37:F$402,""),IF('SCADA Data - Historic'!$B$37:$B$402=$B136,'SCADA Data - Historic'!F$37:F$402,""))))</f>
        <v>0</v>
      </c>
      <c r="F136" s="114" t="str">
        <f t="array" aca="1" ref="F136" ca="1">IFERROR(INDEX('Data Tab - BV Infill'!$S$37:$S$402,MATCH($B136,INT('Data Tab - BV Infill'!$C$37:$C$402)*('Data Tab - BV Infill'!$S$37:$S$402&lt;&gt;""),0)),"")</f>
        <v/>
      </c>
      <c r="G136" s="270" cm="1">
        <f t="array" aca="1" ref="G136" ca="1">IF($B136="","",IFERROR(IF(INDEX('Data Tab - MK Infill'!R$37:R$402,MATCH($B136,INT('Data Tab - MK Infill'!$C$37:$C$402),0))="",NA(),INDEX('Data Tab - MK Infill'!R$37:R$402,MATCH($B136,INT('Data Tab - MK Infill'!$C$37:$C$402),0))),MAX(IF('SCADA Data'!$B$37:$B$402=$B136,'SCADA Data'!G$37:G$402,""),IF('SCADA Data - Historic'!$B$37:$B$402=$B136,'SCADA Data - Historic'!G$37:G$402,""))))</f>
        <v>1120</v>
      </c>
      <c r="H136" s="114" t="str">
        <f t="array" aca="1" ref="H136" ca="1">IFERROR(INDEX('Data Tab - MK Infill'!$S$37:$S$402,MATCH($B136,INT('Data Tab - MK Infill'!$C$37:$C$402)*('Data Tab - MK Infill'!$S$37:$S$402&lt;&gt;""),0)),"")</f>
        <v/>
      </c>
      <c r="I136" s="273" cm="1">
        <f t="array" aca="1" ref="I136" ca="1">IF($B136="","",IFERROR(IF(INDEX('Data Tab - NH Infill'!R$37:R$1000,MATCH($B136,INT('Data Tab - NH Infill'!$C$37:$C$1000),0))="",NA(),INDEX('Data Tab - NH Infill'!R$37:R$1000,MATCH($B136,INT('Data Tab - NH Infill'!$C$37:$C$1000),0))),MAX(IF('SCADA Data'!$B$37:$B$402=$B136,'SCADA Data'!I$37:I$402,""),IF('SCADA Data - Historic'!$B$37:$B$402=$B136,'SCADA Data - Historic'!I$37:I$402,""))))</f>
        <v>1465</v>
      </c>
      <c r="J136" s="114" t="str">
        <f t="array" aca="1" ref="J136" ca="1">IFERROR(INDEX('Data Tab - NH Infill'!$S$37:$S$1000,MATCH($B136,INT('Data Tab - NH Infill'!$C$37:$C$1000)*('Data Tab - NH Infill'!$S$37:$S$1000&lt;&gt;""),0)),"")</f>
        <v/>
      </c>
      <c r="K136" s="272">
        <f t="array" aca="1" ref="K136" ca="1">IF($B136="","",IFERROR(IF(INDEX('Data Tab - SH Infill'!R$37:R$402,MATCH($B136,INT('Data Tab - SH Infill'!$C$37:$C$402),0))="",NA(),INDEX('Data Tab - SH Infill'!R$37:R$402,MATCH($B136,INT('Data Tab - SH Infill'!$C$37:$C$402),0))),MAX(IF('SCADA Data'!$B$37:$B$8980=$B136,'SCADA Data'!H$37:H$8980,""),IF('SCADA Data - Historic'!$B$37:$B$8980=$B136,'SCADA Data - Historic'!H$37:H$8980,""))))</f>
        <v>205.52999877929688</v>
      </c>
      <c r="L136" s="250" t="str">
        <f t="array" aca="1" ref="L136" ca="1">IFERROR(INDEX('Data Tab - SH Infill'!$S$37:$S$402,MATCH($B136,INT('Data Tab - SH Infill'!$C$37:$C$402)*('Data Tab - SH Infill'!$S$37:$S$402&lt;&gt;""),0)),"")</f>
        <v/>
      </c>
    </row>
    <row r="137" spans="2:12" s="264" customFormat="1" x14ac:dyDescent="0.2">
      <c r="B137" s="265">
        <f t="shared" ca="1" si="1"/>
        <v>45053</v>
      </c>
      <c r="C137" s="266" cm="1">
        <f t="array" aca="1" ref="C137" ca="1">IF($B137="","",IFERROR(IF(INDEX('Data Tab - BV Infill'!R$37:R$1000,MATCH($B137,INT('Data Tab - BV Infill'!$C$37:$C$1000),0))="",NA(),INDEX('Data Tab - BV Infill'!R$37:R$1000,MATCH($B137,INT('Data Tab - BV Infill'!$C$37:$C$1000),0))),MAX(IF('SCADA Data'!$B$37:$B$402=$B137,'SCADA Data'!D$37:D$402,""),IF('SCADA Data - Historic'!$B$37:$B$402=$B137,'SCADA Data - Historic'!D$37:D$402,""))))</f>
        <v>171.28515625</v>
      </c>
      <c r="D137" s="267" cm="1">
        <f t="array" aca="1" ref="D137" ca="1">IF($B137="","",IFERROR(IF(INDEX('Data Tab - BV Infill'!T$37:T$1000,MATCH($B137,INT('Data Tab - BV Infill'!$C$37:$C$1000),0))="",NA(),INDEX('Data Tab - BV Infill'!T$37:T$1000,MATCH($B137,INT('Data Tab - BV Infill'!$C$37:$C$1000),0))),MAX(IF('SCADA Data'!$B$37:$B$402=$B137,'SCADA Data'!E$37:E$402,""),IF('SCADA Data - Historic'!$B$37:$B$402=$B137,'SCADA Data - Historic'!E$37:E$402,""))))</f>
        <v>110.626953125</v>
      </c>
      <c r="E137" s="267" cm="1">
        <f t="array" aca="1" ref="E137" ca="1">IF($B137="","",IFERROR(IF(INDEX('Data Tab - BV Infill'!U$37:U$1000,MATCH($B137,INT('Data Tab - BV Infill'!$C$37:$C$1000),0))="",NA(),INDEX('Data Tab - BV Infill'!U$37:U$1000,MATCH($B137,INT('Data Tab - BV Infill'!$C$37:$C$1000),0))),MAX(IF('SCADA Data'!$B$37:$B$402=$B137,'SCADA Data'!F$37:F$402,""),IF('SCADA Data - Historic'!$B$37:$B$402=$B137,'SCADA Data - Historic'!F$37:F$402,""))))</f>
        <v>0</v>
      </c>
      <c r="F137" s="101" t="str">
        <f t="array" aca="1" ref="F137" ca="1">IFERROR(INDEX('Data Tab - BV Infill'!$S$37:$S$402,MATCH($B137,INT('Data Tab - BV Infill'!$C$37:$C$402)*('Data Tab - BV Infill'!$S$37:$S$402&lt;&gt;""),0)),"")</f>
        <v/>
      </c>
      <c r="G137" s="266" cm="1">
        <f t="array" aca="1" ref="G137" ca="1">IF($B137="","",IFERROR(IF(INDEX('Data Tab - MK Infill'!R$37:R$402,MATCH($B137,INT('Data Tab - MK Infill'!$C$37:$C$402),0))="",NA(),INDEX('Data Tab - MK Infill'!R$37:R$402,MATCH($B137,INT('Data Tab - MK Infill'!$C$37:$C$402),0))),MAX(IF('SCADA Data'!$B$37:$B$402=$B137,'SCADA Data'!G$37:G$402,""),IF('SCADA Data - Historic'!$B$37:$B$402=$B137,'SCADA Data - Historic'!G$37:G$402,""))))</f>
        <v>1118</v>
      </c>
      <c r="H137" s="101" t="str">
        <f t="array" aca="1" ref="H137" ca="1">IFERROR(INDEX('Data Tab - MK Infill'!$S$37:$S$402,MATCH($B137,INT('Data Tab - MK Infill'!$C$37:$C$402)*('Data Tab - MK Infill'!$S$37:$S$402&lt;&gt;""),0)),"")</f>
        <v/>
      </c>
      <c r="I137" s="266" cm="1">
        <f t="array" aca="1" ref="I137" ca="1">IF($B137="","",IFERROR(IF(INDEX('Data Tab - NH Infill'!R$37:R$1000,MATCH($B137,INT('Data Tab - NH Infill'!$C$37:$C$1000),0))="",NA(),INDEX('Data Tab - NH Infill'!R$37:R$1000,MATCH($B137,INT('Data Tab - NH Infill'!$C$37:$C$1000),0))),MAX(IF('SCADA Data'!$B$37:$B$402=$B137,'SCADA Data'!I$37:I$402,""),IF('SCADA Data - Historic'!$B$37:$B$402=$B137,'SCADA Data - Historic'!I$37:I$402,""))))</f>
        <v>1465</v>
      </c>
      <c r="J137" s="101" t="str">
        <f t="array" aca="1" ref="J137" ca="1">IFERROR(INDEX('Data Tab - NH Infill'!$S$37:$S$1000,MATCH($B137,INT('Data Tab - NH Infill'!$C$37:$C$1000)*('Data Tab - NH Infill'!$S$37:$S$1000&lt;&gt;""),0)),"")</f>
        <v/>
      </c>
      <c r="K137" s="266">
        <f t="array" aca="1" ref="K137" ca="1">IF($B137="","",IFERROR(IF(INDEX('Data Tab - SH Infill'!R$37:R$402,MATCH($B137,INT('Data Tab - SH Infill'!$C$37:$C$402),0))="",NA(),INDEX('Data Tab - SH Infill'!R$37:R$402,MATCH($B137,INT('Data Tab - SH Infill'!$C$37:$C$402),0))),MAX(IF('SCADA Data'!$B$37:$B$8980=$B137,'SCADA Data'!H$37:H$8980,""),IF('SCADA Data - Historic'!$B$37:$B$8980=$B137,'SCADA Data - Historic'!H$37:H$8980,""))))</f>
        <v>198.32000732421875</v>
      </c>
      <c r="L137" s="249" t="str">
        <f t="array" aca="1" ref="L137" ca="1">IFERROR(INDEX('Data Tab - SH Infill'!$S$37:$S$402,MATCH($B137,INT('Data Tab - SH Infill'!$C$37:$C$402)*('Data Tab - SH Infill'!$S$37:$S$402&lt;&gt;""),0)),"")</f>
        <v/>
      </c>
    </row>
    <row r="138" spans="2:12" s="264" customFormat="1" x14ac:dyDescent="0.2">
      <c r="B138" s="265">
        <f t="shared" ca="1" si="1"/>
        <v>45054</v>
      </c>
      <c r="C138" s="268" cm="1">
        <f t="array" aca="1" ref="C138" ca="1">IF($B138="","",IFERROR(IF(INDEX('Data Tab - BV Infill'!R$37:R$1000,MATCH($B138,INT('Data Tab - BV Infill'!$C$37:$C$1000),0))="",NA(),INDEX('Data Tab - BV Infill'!R$37:R$1000,MATCH($B138,INT('Data Tab - BV Infill'!$C$37:$C$1000),0))),MAX(IF('SCADA Data'!$B$37:$B$402=$B138,'SCADA Data'!D$37:D$402,""),IF('SCADA Data - Historic'!$B$37:$B$402=$B138,'SCADA Data - Historic'!D$37:D$402,""))))</f>
        <v>169.48285007476809</v>
      </c>
      <c r="D138" s="269" cm="1">
        <f t="array" aca="1" ref="D138" ca="1">IF($B138="","",IFERROR(IF(INDEX('Data Tab - BV Infill'!T$37:T$1000,MATCH($B138,INT('Data Tab - BV Infill'!$C$37:$C$1000),0))="",NA(),INDEX('Data Tab - BV Infill'!T$37:T$1000,MATCH($B138,INT('Data Tab - BV Infill'!$C$37:$C$1000),0))),MAX(IF('SCADA Data'!$B$37:$B$402=$B138,'SCADA Data'!E$37:E$402,""),IF('SCADA Data - Historic'!$B$37:$B$402=$B138,'SCADA Data - Historic'!E$37:E$402,""))))</f>
        <v>259.771484375</v>
      </c>
      <c r="E138" s="269" cm="1">
        <f t="array" aca="1" ref="E138" ca="1">IF($B138="","",IFERROR(IF(INDEX('Data Tab - BV Infill'!U$37:U$1000,MATCH($B138,INT('Data Tab - BV Infill'!$C$37:$C$1000),0))="",NA(),INDEX('Data Tab - BV Infill'!U$37:U$1000,MATCH($B138,INT('Data Tab - BV Infill'!$C$37:$C$1000),0))),MAX(IF('SCADA Data'!$B$37:$B$402=$B138,'SCADA Data'!F$37:F$402,""),IF('SCADA Data - Historic'!$B$37:$B$402=$B138,'SCADA Data - Historic'!F$37:F$402,""))))</f>
        <v>0</v>
      </c>
      <c r="F138" s="114" t="str">
        <f t="array" aca="1" ref="F138" ca="1">IFERROR(INDEX('Data Tab - BV Infill'!$S$37:$S$402,MATCH($B138,INT('Data Tab - BV Infill'!$C$37:$C$402)*('Data Tab - BV Infill'!$S$37:$S$402&lt;&gt;""),0)),"")</f>
        <v/>
      </c>
      <c r="G138" s="270" cm="1">
        <f t="array" aca="1" ref="G138" ca="1">IF($B138="","",IFERROR(IF(INDEX('Data Tab - MK Infill'!R$37:R$402,MATCH($B138,INT('Data Tab - MK Infill'!$C$37:$C$402),0))="",NA(),INDEX('Data Tab - MK Infill'!R$37:R$402,MATCH($B138,INT('Data Tab - MK Infill'!$C$37:$C$402),0))),MAX(IF('SCADA Data'!$B$37:$B$402=$B138,'SCADA Data'!G$37:G$402,""),IF('SCADA Data - Historic'!$B$37:$B$402=$B138,'SCADA Data - Historic'!G$37:G$402,""))))</f>
        <v>1119</v>
      </c>
      <c r="H138" s="114" t="str">
        <f t="array" aca="1" ref="H138" ca="1">IFERROR(INDEX('Data Tab - MK Infill'!$S$37:$S$402,MATCH($B138,INT('Data Tab - MK Infill'!$C$37:$C$402)*('Data Tab - MK Infill'!$S$37:$S$402&lt;&gt;""),0)),"")</f>
        <v/>
      </c>
      <c r="I138" s="273" cm="1">
        <f t="array" aca="1" ref="I138" ca="1">IF($B138="","",IFERROR(IF(INDEX('Data Tab - NH Infill'!R$37:R$1000,MATCH($B138,INT('Data Tab - NH Infill'!$C$37:$C$1000),0))="",NA(),INDEX('Data Tab - NH Infill'!R$37:R$1000,MATCH($B138,INT('Data Tab - NH Infill'!$C$37:$C$1000),0))),MAX(IF('SCADA Data'!$B$37:$B$402=$B138,'SCADA Data'!I$37:I$402,""),IF('SCADA Data - Historic'!$B$37:$B$402=$B138,'SCADA Data - Historic'!I$37:I$402,""))))</f>
        <v>1465.5</v>
      </c>
      <c r="J138" s="114" t="str">
        <f t="array" aca="1" ref="J138" ca="1">IFERROR(INDEX('Data Tab - NH Infill'!$S$37:$S$1000,MATCH($B138,INT('Data Tab - NH Infill'!$C$37:$C$1000)*('Data Tab - NH Infill'!$S$37:$S$1000&lt;&gt;""),0)),"")</f>
        <v/>
      </c>
      <c r="K138" s="272">
        <f t="array" aca="1" ref="K138" ca="1">IF($B138="","",IFERROR(IF(INDEX('Data Tab - SH Infill'!R$37:R$402,MATCH($B138,INT('Data Tab - SH Infill'!$C$37:$C$402),0))="",NA(),INDEX('Data Tab - SH Infill'!R$37:R$402,MATCH($B138,INT('Data Tab - SH Infill'!$C$37:$C$402),0))),MAX(IF('SCADA Data'!$B$37:$B$8980=$B138,'SCADA Data'!H$37:H$8980,""),IF('SCADA Data - Historic'!$B$37:$B$8980=$B138,'SCADA Data - Historic'!H$37:H$8980,""))))</f>
        <v>184.38999938964844</v>
      </c>
      <c r="L138" s="250" t="str">
        <f t="array" aca="1" ref="L138" ca="1">IFERROR(INDEX('Data Tab - SH Infill'!$S$37:$S$402,MATCH($B138,INT('Data Tab - SH Infill'!$C$37:$C$402)*('Data Tab - SH Infill'!$S$37:$S$402&lt;&gt;""),0)),"")</f>
        <v/>
      </c>
    </row>
    <row r="139" spans="2:12" s="264" customFormat="1" x14ac:dyDescent="0.2">
      <c r="B139" s="265">
        <f t="shared" ca="1" si="1"/>
        <v>45055</v>
      </c>
      <c r="C139" s="266" cm="1">
        <f t="array" aca="1" ref="C139" ca="1">IF($B139="","",IFERROR(IF(INDEX('Data Tab - BV Infill'!R$37:R$1000,MATCH($B139,INT('Data Tab - BV Infill'!$C$37:$C$1000),0))="",NA(),INDEX('Data Tab - BV Infill'!R$37:R$1000,MATCH($B139,INT('Data Tab - BV Infill'!$C$37:$C$1000),0))),MAX(IF('SCADA Data'!$B$37:$B$402=$B139,'SCADA Data'!D$37:D$402,""),IF('SCADA Data - Historic'!$B$37:$B$402=$B139,'SCADA Data - Historic'!D$37:D$402,""))))</f>
        <v>160.00601100921631</v>
      </c>
      <c r="D139" s="267" cm="1">
        <f t="array" aca="1" ref="D139" ca="1">IF($B139="","",IFERROR(IF(INDEX('Data Tab - BV Infill'!T$37:T$1000,MATCH($B139,INT('Data Tab - BV Infill'!$C$37:$C$1000),0))="",NA(),INDEX('Data Tab - BV Infill'!T$37:T$1000,MATCH($B139,INT('Data Tab - BV Infill'!$C$37:$C$1000),0))),MAX(IF('SCADA Data'!$B$37:$B$402=$B139,'SCADA Data'!E$37:E$402,""),IF('SCADA Data - Historic'!$B$37:$B$402=$B139,'SCADA Data - Historic'!E$37:E$402,""))))</f>
        <v>138.125</v>
      </c>
      <c r="E139" s="267" cm="1">
        <f t="array" aca="1" ref="E139" ca="1">IF($B139="","",IFERROR(IF(INDEX('Data Tab - BV Infill'!U$37:U$1000,MATCH($B139,INT('Data Tab - BV Infill'!$C$37:$C$1000),0))="",NA(),INDEX('Data Tab - BV Infill'!U$37:U$1000,MATCH($B139,INT('Data Tab - BV Infill'!$C$37:$C$1000),0))),MAX(IF('SCADA Data'!$B$37:$B$402=$B139,'SCADA Data'!F$37:F$402,""),IF('SCADA Data - Historic'!$B$37:$B$402=$B139,'SCADA Data - Historic'!F$37:F$402,""))))</f>
        <v>0</v>
      </c>
      <c r="F139" s="101" t="str">
        <f t="array" aca="1" ref="F139" ca="1">IFERROR(INDEX('Data Tab - BV Infill'!$S$37:$S$402,MATCH($B139,INT('Data Tab - BV Infill'!$C$37:$C$402)*('Data Tab - BV Infill'!$S$37:$S$402&lt;&gt;""),0)),"")</f>
        <v/>
      </c>
      <c r="G139" s="266" cm="1">
        <f t="array" aca="1" ref="G139" ca="1">IF($B139="","",IFERROR(IF(INDEX('Data Tab - MK Infill'!R$37:R$402,MATCH($B139,INT('Data Tab - MK Infill'!$C$37:$C$402),0))="",NA(),INDEX('Data Tab - MK Infill'!R$37:R$402,MATCH($B139,INT('Data Tab - MK Infill'!$C$37:$C$402),0))),MAX(IF('SCADA Data'!$B$37:$B$402=$B139,'SCADA Data'!G$37:G$402,""),IF('SCADA Data - Historic'!$B$37:$B$402=$B139,'SCADA Data - Historic'!G$37:G$402,""))))</f>
        <v>1120</v>
      </c>
      <c r="H139" s="101" t="str">
        <f t="array" aca="1" ref="H139" ca="1">IFERROR(INDEX('Data Tab - MK Infill'!$S$37:$S$402,MATCH($B139,INT('Data Tab - MK Infill'!$C$37:$C$402)*('Data Tab - MK Infill'!$S$37:$S$402&lt;&gt;""),0)),"")</f>
        <v/>
      </c>
      <c r="I139" s="266" cm="1">
        <f t="array" aca="1" ref="I139" ca="1">IF($B139="","",IFERROR(IF(INDEX('Data Tab - NH Infill'!R$37:R$1000,MATCH($B139,INT('Data Tab - NH Infill'!$C$37:$C$1000),0))="",NA(),INDEX('Data Tab - NH Infill'!R$37:R$1000,MATCH($B139,INT('Data Tab - NH Infill'!$C$37:$C$1000),0))),MAX(IF('SCADA Data'!$B$37:$B$402=$B139,'SCADA Data'!I$37:I$402,""),IF('SCADA Data - Historic'!$B$37:$B$402=$B139,'SCADA Data - Historic'!I$37:I$402,""))))</f>
        <v>1465.5</v>
      </c>
      <c r="J139" s="101" t="str">
        <f t="array" aca="1" ref="J139" ca="1">IFERROR(INDEX('Data Tab - NH Infill'!$S$37:$S$1000,MATCH($B139,INT('Data Tab - NH Infill'!$C$37:$C$1000)*('Data Tab - NH Infill'!$S$37:$S$1000&lt;&gt;""),0)),"")</f>
        <v/>
      </c>
      <c r="K139" s="266">
        <f t="array" aca="1" ref="K139" ca="1">IF($B139="","",IFERROR(IF(INDEX('Data Tab - SH Infill'!R$37:R$402,MATCH($B139,INT('Data Tab - SH Infill'!$C$37:$C$402),0))="",NA(),INDEX('Data Tab - SH Infill'!R$37:R$402,MATCH($B139,INT('Data Tab - SH Infill'!$C$37:$C$402),0))),MAX(IF('SCADA Data'!$B$37:$B$8980=$B139,'SCADA Data'!H$37:H$8980,""),IF('SCADA Data - Historic'!$B$37:$B$8980=$B139,'SCADA Data - Historic'!H$37:H$8980,""))))</f>
        <v>177.66999816894531</v>
      </c>
      <c r="L139" s="249" t="str">
        <f t="array" aca="1" ref="L139" ca="1">IFERROR(INDEX('Data Tab - SH Infill'!$S$37:$S$402,MATCH($B139,INT('Data Tab - SH Infill'!$C$37:$C$402)*('Data Tab - SH Infill'!$S$37:$S$402&lt;&gt;""),0)),"")</f>
        <v/>
      </c>
    </row>
    <row r="140" spans="2:12" s="264" customFormat="1" x14ac:dyDescent="0.2">
      <c r="B140" s="265">
        <f t="shared" ref="B140:B203" ca="1" si="2">IFERROR(IF(B139+1&lt;TODAY(),B139+1,""),"")</f>
        <v>45056</v>
      </c>
      <c r="C140" s="268" cm="1">
        <f t="array" aca="1" ref="C140" ca="1">IF($B140="","",IFERROR(IF(INDEX('Data Tab - BV Infill'!R$37:R$1000,MATCH($B140,INT('Data Tab - BV Infill'!$C$37:$C$1000),0))="",NA(),INDEX('Data Tab - BV Infill'!R$37:R$1000,MATCH($B140,INT('Data Tab - BV Infill'!$C$37:$C$1000),0))),MAX(IF('SCADA Data'!$B$37:$B$402=$B140,'SCADA Data'!D$37:D$402,""),IF('SCADA Data - Historic'!$B$37:$B$402=$B140,'SCADA Data - Historic'!D$37:D$402,""))))</f>
        <v>160.38568115234375</v>
      </c>
      <c r="D140" s="269" cm="1">
        <f t="array" aca="1" ref="D140" ca="1">IF($B140="","",IFERROR(IF(INDEX('Data Tab - BV Infill'!T$37:T$1000,MATCH($B140,INT('Data Tab - BV Infill'!$C$37:$C$1000),0))="",NA(),INDEX('Data Tab - BV Infill'!T$37:T$1000,MATCH($B140,INT('Data Tab - BV Infill'!$C$37:$C$1000),0))),MAX(IF('SCADA Data'!$B$37:$B$402=$B140,'SCADA Data'!E$37:E$402,""),IF('SCADA Data - Historic'!$B$37:$B$402=$B140,'SCADA Data - Historic'!E$37:E$402,""))))</f>
        <v>151.07421875</v>
      </c>
      <c r="E140" s="269" cm="1">
        <f t="array" aca="1" ref="E140" ca="1">IF($B140="","",IFERROR(IF(INDEX('Data Tab - BV Infill'!U$37:U$1000,MATCH($B140,INT('Data Tab - BV Infill'!$C$37:$C$1000),0))="",NA(),INDEX('Data Tab - BV Infill'!U$37:U$1000,MATCH($B140,INT('Data Tab - BV Infill'!$C$37:$C$1000),0))),MAX(IF('SCADA Data'!$B$37:$B$402=$B140,'SCADA Data'!F$37:F$402,""),IF('SCADA Data - Historic'!$B$37:$B$402=$B140,'SCADA Data - Historic'!F$37:F$402,""))))</f>
        <v>0</v>
      </c>
      <c r="F140" s="114" t="str">
        <f t="array" aca="1" ref="F140" ca="1">IFERROR(INDEX('Data Tab - BV Infill'!$S$37:$S$402,MATCH($B140,INT('Data Tab - BV Infill'!$C$37:$C$402)*('Data Tab - BV Infill'!$S$37:$S$402&lt;&gt;""),0)),"")</f>
        <v/>
      </c>
      <c r="G140" s="270" cm="1">
        <f t="array" aca="1" ref="G140" ca="1">IF($B140="","",IFERROR(IF(INDEX('Data Tab - MK Infill'!R$37:R$402,MATCH($B140,INT('Data Tab - MK Infill'!$C$37:$C$402),0))="",NA(),INDEX('Data Tab - MK Infill'!R$37:R$402,MATCH($B140,INT('Data Tab - MK Infill'!$C$37:$C$402),0))),MAX(IF('SCADA Data'!$B$37:$B$402=$B140,'SCADA Data'!G$37:G$402,""),IF('SCADA Data - Historic'!$B$37:$B$402=$B140,'SCADA Data - Historic'!G$37:G$402,""))))</f>
        <v>1119</v>
      </c>
      <c r="H140" s="114" t="str">
        <f t="array" aca="1" ref="H140" ca="1">IFERROR(INDEX('Data Tab - MK Infill'!$S$37:$S$402,MATCH($B140,INT('Data Tab - MK Infill'!$C$37:$C$402)*('Data Tab - MK Infill'!$S$37:$S$402&lt;&gt;""),0)),"")</f>
        <v/>
      </c>
      <c r="I140" s="273" cm="1">
        <f t="array" aca="1" ref="I140" ca="1">IF($B140="","",IFERROR(IF(INDEX('Data Tab - NH Infill'!R$37:R$1000,MATCH($B140,INT('Data Tab - NH Infill'!$C$37:$C$1000),0))="",NA(),INDEX('Data Tab - NH Infill'!R$37:R$1000,MATCH($B140,INT('Data Tab - NH Infill'!$C$37:$C$1000),0))),MAX(IF('SCADA Data'!$B$37:$B$402=$B140,'SCADA Data'!I$37:I$402,""),IF('SCADA Data - Historic'!$B$37:$B$402=$B140,'SCADA Data - Historic'!I$37:I$402,""))))</f>
        <v>1387.5</v>
      </c>
      <c r="J140" s="114" t="str">
        <f t="array" aca="1" ref="J140" ca="1">IFERROR(INDEX('Data Tab - NH Infill'!$S$37:$S$1000,MATCH($B140,INT('Data Tab - NH Infill'!$C$37:$C$1000)*('Data Tab - NH Infill'!$S$37:$S$1000&lt;&gt;""),0)),"")</f>
        <v/>
      </c>
      <c r="K140" s="272">
        <f t="array" aca="1" ref="K140" ca="1">IF($B140="","",IFERROR(IF(INDEX('Data Tab - SH Infill'!R$37:R$402,MATCH($B140,INT('Data Tab - SH Infill'!$C$37:$C$402),0))="",NA(),INDEX('Data Tab - SH Infill'!R$37:R$402,MATCH($B140,INT('Data Tab - SH Infill'!$C$37:$C$402),0))),MAX(IF('SCADA Data'!$B$37:$B$8980=$B140,'SCADA Data'!H$37:H$8980,""),IF('SCADA Data - Historic'!$B$37:$B$8980=$B140,'SCADA Data - Historic'!H$37:H$8980,""))))</f>
        <v>166.64999389648438</v>
      </c>
      <c r="L140" s="250" t="str">
        <f t="array" aca="1" ref="L140" ca="1">IFERROR(INDEX('Data Tab - SH Infill'!$S$37:$S$402,MATCH($B140,INT('Data Tab - SH Infill'!$C$37:$C$402)*('Data Tab - SH Infill'!$S$37:$S$402&lt;&gt;""),0)),"")</f>
        <v/>
      </c>
    </row>
    <row r="141" spans="2:12" s="264" customFormat="1" x14ac:dyDescent="0.2">
      <c r="B141" s="265">
        <f t="shared" ca="1" si="2"/>
        <v>45057</v>
      </c>
      <c r="C141" s="266" cm="1">
        <f t="array" aca="1" ref="C141" ca="1">IF($B141="","",IFERROR(IF(INDEX('Data Tab - BV Infill'!R$37:R$1000,MATCH($B141,INT('Data Tab - BV Infill'!$C$37:$C$1000),0))="",NA(),INDEX('Data Tab - BV Infill'!R$37:R$1000,MATCH($B141,INT('Data Tab - BV Infill'!$C$37:$C$1000),0))),MAX(IF('SCADA Data'!$B$37:$B$402=$B141,'SCADA Data'!D$37:D$402,""),IF('SCADA Data - Historic'!$B$37:$B$402=$B141,'SCADA Data - Historic'!D$37:D$402,""))))</f>
        <v>160.2608642578125</v>
      </c>
      <c r="D141" s="267" cm="1">
        <f t="array" aca="1" ref="D141" ca="1">IF($B141="","",IFERROR(IF(INDEX('Data Tab - BV Infill'!T$37:T$1000,MATCH($B141,INT('Data Tab - BV Infill'!$C$37:$C$1000),0))="",NA(),INDEX('Data Tab - BV Infill'!T$37:T$1000,MATCH($B141,INT('Data Tab - BV Infill'!$C$37:$C$1000),0))),MAX(IF('SCADA Data'!$B$37:$B$402=$B141,'SCADA Data'!E$37:E$402,""),IF('SCADA Data - Historic'!$B$37:$B$402=$B141,'SCADA Data - Historic'!E$37:E$402,""))))</f>
        <v>105.193359375</v>
      </c>
      <c r="E141" s="267" cm="1">
        <f t="array" aca="1" ref="E141" ca="1">IF($B141="","",IFERROR(IF(INDEX('Data Tab - BV Infill'!U$37:U$1000,MATCH($B141,INT('Data Tab - BV Infill'!$C$37:$C$1000),0))="",NA(),INDEX('Data Tab - BV Infill'!U$37:U$1000,MATCH($B141,INT('Data Tab - BV Infill'!$C$37:$C$1000),0))),MAX(IF('SCADA Data'!$B$37:$B$402=$B141,'SCADA Data'!F$37:F$402,""),IF('SCADA Data - Historic'!$B$37:$B$402=$B141,'SCADA Data - Historic'!F$37:F$402,""))))</f>
        <v>0</v>
      </c>
      <c r="F141" s="101" t="str">
        <f t="array" aca="1" ref="F141" ca="1">IFERROR(INDEX('Data Tab - BV Infill'!$S$37:$S$402,MATCH($B141,INT('Data Tab - BV Infill'!$C$37:$C$402)*('Data Tab - BV Infill'!$S$37:$S$402&lt;&gt;""),0)),"")</f>
        <v/>
      </c>
      <c r="G141" s="266" cm="1">
        <f t="array" aca="1" ref="G141" ca="1">IF($B141="","",IFERROR(IF(INDEX('Data Tab - MK Infill'!R$37:R$402,MATCH($B141,INT('Data Tab - MK Infill'!$C$37:$C$402),0))="",NA(),INDEX('Data Tab - MK Infill'!R$37:R$402,MATCH($B141,INT('Data Tab - MK Infill'!$C$37:$C$402),0))),MAX(IF('SCADA Data'!$B$37:$B$402=$B141,'SCADA Data'!G$37:G$402,""),IF('SCADA Data - Historic'!$B$37:$B$402=$B141,'SCADA Data - Historic'!G$37:G$402,""))))</f>
        <v>1119</v>
      </c>
      <c r="H141" s="101" t="str">
        <f t="array" aca="1" ref="H141" ca="1">IFERROR(INDEX('Data Tab - MK Infill'!$S$37:$S$402,MATCH($B141,INT('Data Tab - MK Infill'!$C$37:$C$402)*('Data Tab - MK Infill'!$S$37:$S$402&lt;&gt;""),0)),"")</f>
        <v/>
      </c>
      <c r="I141" s="266" cm="1">
        <f t="array" aca="1" ref="I141" ca="1">IF($B141="","",IFERROR(IF(INDEX('Data Tab - NH Infill'!R$37:R$1000,MATCH($B141,INT('Data Tab - NH Infill'!$C$37:$C$1000),0))="",NA(),INDEX('Data Tab - NH Infill'!R$37:R$1000,MATCH($B141,INT('Data Tab - NH Infill'!$C$37:$C$1000),0))),MAX(IF('SCADA Data'!$B$37:$B$402=$B141,'SCADA Data'!I$37:I$402,""),IF('SCADA Data - Historic'!$B$37:$B$402=$B141,'SCADA Data - Historic'!I$37:I$402,""))))</f>
        <v>1432.5</v>
      </c>
      <c r="J141" s="101" t="str">
        <f t="array" aca="1" ref="J141" ca="1">IFERROR(INDEX('Data Tab - NH Infill'!$S$37:$S$1000,MATCH($B141,INT('Data Tab - NH Infill'!$C$37:$C$1000)*('Data Tab - NH Infill'!$S$37:$S$1000&lt;&gt;""),0)),"")</f>
        <v/>
      </c>
      <c r="K141" s="266">
        <f t="array" aca="1" ref="K141" ca="1">IF($B141="","",IFERROR(IF(INDEX('Data Tab - SH Infill'!R$37:R$402,MATCH($B141,INT('Data Tab - SH Infill'!$C$37:$C$402),0))="",NA(),INDEX('Data Tab - SH Infill'!R$37:R$402,MATCH($B141,INT('Data Tab - SH Infill'!$C$37:$C$402),0))),MAX(IF('SCADA Data'!$B$37:$B$8980=$B141,'SCADA Data'!H$37:H$8980,""),IF('SCADA Data - Historic'!$B$37:$B$8980=$B141,'SCADA Data - Historic'!H$37:H$8980,""))))</f>
        <v>187.1199951171875</v>
      </c>
      <c r="L141" s="249" t="str">
        <f t="array" aca="1" ref="L141" ca="1">IFERROR(INDEX('Data Tab - SH Infill'!$S$37:$S$402,MATCH($B141,INT('Data Tab - SH Infill'!$C$37:$C$402)*('Data Tab - SH Infill'!$S$37:$S$402&lt;&gt;""),0)),"")</f>
        <v/>
      </c>
    </row>
    <row r="142" spans="2:12" s="264" customFormat="1" x14ac:dyDescent="0.2">
      <c r="B142" s="265">
        <f t="shared" ca="1" si="2"/>
        <v>45058</v>
      </c>
      <c r="C142" s="268" cm="1">
        <f t="array" aca="1" ref="C142" ca="1">IF($B142="","",IFERROR(IF(INDEX('Data Tab - BV Infill'!R$37:R$1000,MATCH($B142,INT('Data Tab - BV Infill'!$C$37:$C$1000),0))="",NA(),INDEX('Data Tab - BV Infill'!R$37:R$1000,MATCH($B142,INT('Data Tab - BV Infill'!$C$37:$C$1000),0))),MAX(IF('SCADA Data'!$B$37:$B$402=$B142,'SCADA Data'!D$37:D$402,""),IF('SCADA Data - Historic'!$B$37:$B$402=$B142,'SCADA Data - Historic'!D$37:D$402,""))))</f>
        <v>131.26797485351563</v>
      </c>
      <c r="D142" s="269" cm="1">
        <f t="array" aca="1" ref="D142" ca="1">IF($B142="","",IFERROR(IF(INDEX('Data Tab - BV Infill'!T$37:T$1000,MATCH($B142,INT('Data Tab - BV Infill'!$C$37:$C$1000),0))="",NA(),INDEX('Data Tab - BV Infill'!T$37:T$1000,MATCH($B142,INT('Data Tab - BV Infill'!$C$37:$C$1000),0))),MAX(IF('SCADA Data'!$B$37:$B$402=$B142,'SCADA Data'!E$37:E$402,""),IF('SCADA Data - Historic'!$B$37:$B$402=$B142,'SCADA Data - Historic'!E$37:E$402,""))))</f>
        <v>222.5234375</v>
      </c>
      <c r="E142" s="269" cm="1">
        <f t="array" aca="1" ref="E142" ca="1">IF($B142="","",IFERROR(IF(INDEX('Data Tab - BV Infill'!U$37:U$1000,MATCH($B142,INT('Data Tab - BV Infill'!$C$37:$C$1000),0))="",NA(),INDEX('Data Tab - BV Infill'!U$37:U$1000,MATCH($B142,INT('Data Tab - BV Infill'!$C$37:$C$1000),0))),MAX(IF('SCADA Data'!$B$37:$B$402=$B142,'SCADA Data'!F$37:F$402,""),IF('SCADA Data - Historic'!$B$37:$B$402=$B142,'SCADA Data - Historic'!F$37:F$402,""))))</f>
        <v>0</v>
      </c>
      <c r="F142" s="114" t="str">
        <f t="array" aca="1" ref="F142" ca="1">IFERROR(INDEX('Data Tab - BV Infill'!$S$37:$S$402,MATCH($B142,INT('Data Tab - BV Infill'!$C$37:$C$402)*('Data Tab - BV Infill'!$S$37:$S$402&lt;&gt;""),0)),"")</f>
        <v/>
      </c>
      <c r="G142" s="270" cm="1">
        <f t="array" aca="1" ref="G142" ca="1">IF($B142="","",IFERROR(IF(INDEX('Data Tab - MK Infill'!R$37:R$402,MATCH($B142,INT('Data Tab - MK Infill'!$C$37:$C$402),0))="",NA(),INDEX('Data Tab - MK Infill'!R$37:R$402,MATCH($B142,INT('Data Tab - MK Infill'!$C$37:$C$402),0))),MAX(IF('SCADA Data'!$B$37:$B$402=$B142,'SCADA Data'!G$37:G$402,""),IF('SCADA Data - Historic'!$B$37:$B$402=$B142,'SCADA Data - Historic'!G$37:G$402,""))))</f>
        <v>773</v>
      </c>
      <c r="H142" s="114" t="str">
        <f t="array" aca="1" ref="H142" ca="1">IFERROR(INDEX('Data Tab - MK Infill'!$S$37:$S$402,MATCH($B142,INT('Data Tab - MK Infill'!$C$37:$C$402)*('Data Tab - MK Infill'!$S$37:$S$402&lt;&gt;""),0)),"")</f>
        <v/>
      </c>
      <c r="I142" s="273" cm="1">
        <f t="array" aca="1" ref="I142" ca="1">IF($B142="","",IFERROR(IF(INDEX('Data Tab - NH Infill'!R$37:R$1000,MATCH($B142,INT('Data Tab - NH Infill'!$C$37:$C$1000),0))="",NA(),INDEX('Data Tab - NH Infill'!R$37:R$1000,MATCH($B142,INT('Data Tab - NH Infill'!$C$37:$C$1000),0))),MAX(IF('SCADA Data'!$B$37:$B$402=$B142,'SCADA Data'!I$37:I$402,""),IF('SCADA Data - Historic'!$B$37:$B$402=$B142,'SCADA Data - Historic'!I$37:I$402,""))))</f>
        <v>1413</v>
      </c>
      <c r="J142" s="114" t="str">
        <f t="array" aca="1" ref="J142" ca="1">IFERROR(INDEX('Data Tab - NH Infill'!$S$37:$S$1000,MATCH($B142,INT('Data Tab - NH Infill'!$C$37:$C$1000)*('Data Tab - NH Infill'!$S$37:$S$1000&lt;&gt;""),0)),"")</f>
        <v/>
      </c>
      <c r="K142" s="272">
        <f t="array" aca="1" ref="K142" ca="1">IF($B142="","",IFERROR(IF(INDEX('Data Tab - SH Infill'!R$37:R$402,MATCH($B142,INT('Data Tab - SH Infill'!$C$37:$C$402),0))="",NA(),INDEX('Data Tab - SH Infill'!R$37:R$402,MATCH($B142,INT('Data Tab - SH Infill'!$C$37:$C$402),0))),MAX(IF('SCADA Data'!$B$37:$B$8980=$B142,'SCADA Data'!H$37:H$8980,""),IF('SCADA Data - Historic'!$B$37:$B$8980=$B142,'SCADA Data - Historic'!H$37:H$8980,""))))</f>
        <v>180.27000427246094</v>
      </c>
      <c r="L142" s="250" t="str">
        <f t="array" aca="1" ref="L142" ca="1">IFERROR(INDEX('Data Tab - SH Infill'!$S$37:$S$402,MATCH($B142,INT('Data Tab - SH Infill'!$C$37:$C$402)*('Data Tab - SH Infill'!$S$37:$S$402&lt;&gt;""),0)),"")</f>
        <v/>
      </c>
    </row>
    <row r="143" spans="2:12" s="264" customFormat="1" x14ac:dyDescent="0.2">
      <c r="B143" s="265">
        <f t="shared" ca="1" si="2"/>
        <v>45059</v>
      </c>
      <c r="C143" s="266" cm="1">
        <f t="array" aca="1" ref="C143" ca="1">IF($B143="","",IFERROR(IF(INDEX('Data Tab - BV Infill'!R$37:R$1000,MATCH($B143,INT('Data Tab - BV Infill'!$C$37:$C$1000),0))="",NA(),INDEX('Data Tab - BV Infill'!R$37:R$1000,MATCH($B143,INT('Data Tab - BV Infill'!$C$37:$C$1000),0))),MAX(IF('SCADA Data'!$B$37:$B$402=$B143,'SCADA Data'!D$37:D$402,""),IF('SCADA Data - Historic'!$B$37:$B$402=$B143,'SCADA Data - Historic'!D$37:D$402,""))))</f>
        <v>131.6678466796875</v>
      </c>
      <c r="D143" s="267" cm="1">
        <f t="array" aca="1" ref="D143" ca="1">IF($B143="","",IFERROR(IF(INDEX('Data Tab - BV Infill'!T$37:T$1000,MATCH($B143,INT('Data Tab - BV Infill'!$C$37:$C$1000),0))="",NA(),INDEX('Data Tab - BV Infill'!T$37:T$1000,MATCH($B143,INT('Data Tab - BV Infill'!$C$37:$C$1000),0))),MAX(IF('SCADA Data'!$B$37:$B$402=$B143,'SCADA Data'!E$37:E$402,""),IF('SCADA Data - Historic'!$B$37:$B$402=$B143,'SCADA Data - Historic'!E$37:E$402,""))))</f>
        <v>130.837890625</v>
      </c>
      <c r="E143" s="267" cm="1">
        <f t="array" aca="1" ref="E143" ca="1">IF($B143="","",IFERROR(IF(INDEX('Data Tab - BV Infill'!U$37:U$1000,MATCH($B143,INT('Data Tab - BV Infill'!$C$37:$C$1000),0))="",NA(),INDEX('Data Tab - BV Infill'!U$37:U$1000,MATCH($B143,INT('Data Tab - BV Infill'!$C$37:$C$1000),0))),MAX(IF('SCADA Data'!$B$37:$B$402=$B143,'SCADA Data'!F$37:F$402,""),IF('SCADA Data - Historic'!$B$37:$B$402=$B143,'SCADA Data - Historic'!F$37:F$402,""))))</f>
        <v>0</v>
      </c>
      <c r="F143" s="101" t="str">
        <f t="array" aca="1" ref="F143" ca="1">IFERROR(INDEX('Data Tab - BV Infill'!$S$37:$S$402,MATCH($B143,INT('Data Tab - BV Infill'!$C$37:$C$402)*('Data Tab - BV Infill'!$S$37:$S$402&lt;&gt;""),0)),"")</f>
        <v/>
      </c>
      <c r="G143" s="266" cm="1">
        <f t="array" aca="1" ref="G143" ca="1">IF($B143="","",IFERROR(IF(INDEX('Data Tab - MK Infill'!R$37:R$402,MATCH($B143,INT('Data Tab - MK Infill'!$C$37:$C$402),0))="",NA(),INDEX('Data Tab - MK Infill'!R$37:R$402,MATCH($B143,INT('Data Tab - MK Infill'!$C$37:$C$402),0))),MAX(IF('SCADA Data'!$B$37:$B$402=$B143,'SCADA Data'!G$37:G$402,""),IF('SCADA Data - Historic'!$B$37:$B$402=$B143,'SCADA Data - Historic'!G$37:G$402,""))))</f>
        <v>236</v>
      </c>
      <c r="H143" s="101" t="str">
        <f t="array" aca="1" ref="H143" ca="1">IFERROR(INDEX('Data Tab - MK Infill'!$S$37:$S$402,MATCH($B143,INT('Data Tab - MK Infill'!$C$37:$C$402)*('Data Tab - MK Infill'!$S$37:$S$402&lt;&gt;""),0)),"")</f>
        <v/>
      </c>
      <c r="I143" s="266" cm="1">
        <f t="array" aca="1" ref="I143" ca="1">IF($B143="","",IFERROR(IF(INDEX('Data Tab - NH Infill'!R$37:R$1000,MATCH($B143,INT('Data Tab - NH Infill'!$C$37:$C$1000),0))="",NA(),INDEX('Data Tab - NH Infill'!R$37:R$1000,MATCH($B143,INT('Data Tab - NH Infill'!$C$37:$C$1000),0))),MAX(IF('SCADA Data'!$B$37:$B$402=$B143,'SCADA Data'!I$37:I$402,""),IF('SCADA Data - Historic'!$B$37:$B$402=$B143,'SCADA Data - Historic'!I$37:I$402,""))))</f>
        <v>1430</v>
      </c>
      <c r="J143" s="101" t="str">
        <f t="array" aca="1" ref="J143" ca="1">IFERROR(INDEX('Data Tab - NH Infill'!$S$37:$S$1000,MATCH($B143,INT('Data Tab - NH Infill'!$C$37:$C$1000)*('Data Tab - NH Infill'!$S$37:$S$1000&lt;&gt;""),0)),"")</f>
        <v/>
      </c>
      <c r="K143" s="266">
        <f t="array" aca="1" ref="K143" ca="1">IF($B143="","",IFERROR(IF(INDEX('Data Tab - SH Infill'!R$37:R$402,MATCH($B143,INT('Data Tab - SH Infill'!$C$37:$C$402),0))="",NA(),INDEX('Data Tab - SH Infill'!R$37:R$402,MATCH($B143,INT('Data Tab - SH Infill'!$C$37:$C$402),0))),MAX(IF('SCADA Data'!$B$37:$B$8980=$B143,'SCADA Data'!H$37:H$8980,""),IF('SCADA Data - Historic'!$B$37:$B$8980=$B143,'SCADA Data - Historic'!H$37:H$8980,""))))</f>
        <v>201.55000305175781</v>
      </c>
      <c r="L143" s="249" t="str">
        <f t="array" aca="1" ref="L143" ca="1">IFERROR(INDEX('Data Tab - SH Infill'!$S$37:$S$402,MATCH($B143,INT('Data Tab - SH Infill'!$C$37:$C$402)*('Data Tab - SH Infill'!$S$37:$S$402&lt;&gt;""),0)),"")</f>
        <v/>
      </c>
    </row>
    <row r="144" spans="2:12" s="264" customFormat="1" x14ac:dyDescent="0.2">
      <c r="B144" s="265">
        <f t="shared" ca="1" si="2"/>
        <v>45060</v>
      </c>
      <c r="C144" s="268" cm="1">
        <f t="array" aca="1" ref="C144" ca="1">IF($B144="","",IFERROR(IF(INDEX('Data Tab - BV Infill'!R$37:R$1000,MATCH($B144,INT('Data Tab - BV Infill'!$C$37:$C$1000),0))="",NA(),INDEX('Data Tab - BV Infill'!R$37:R$1000,MATCH($B144,INT('Data Tab - BV Infill'!$C$37:$C$1000),0))),MAX(IF('SCADA Data'!$B$37:$B$402=$B144,'SCADA Data'!D$37:D$402,""),IF('SCADA Data - Historic'!$B$37:$B$402=$B144,'SCADA Data - Historic'!D$37:D$402,""))))</f>
        <v>143.61492919921875</v>
      </c>
      <c r="D144" s="269" cm="1">
        <f t="array" aca="1" ref="D144" ca="1">IF($B144="","",IFERROR(IF(INDEX('Data Tab - BV Infill'!T$37:T$1000,MATCH($B144,INT('Data Tab - BV Infill'!$C$37:$C$1000),0))="",NA(),INDEX('Data Tab - BV Infill'!T$37:T$1000,MATCH($B144,INT('Data Tab - BV Infill'!$C$37:$C$1000),0))),MAX(IF('SCADA Data'!$B$37:$B$402=$B144,'SCADA Data'!E$37:E$402,""),IF('SCADA Data - Historic'!$B$37:$B$402=$B144,'SCADA Data - Historic'!E$37:E$402,""))))</f>
        <v>131.828125</v>
      </c>
      <c r="E144" s="269" cm="1">
        <f t="array" aca="1" ref="E144" ca="1">IF($B144="","",IFERROR(IF(INDEX('Data Tab - BV Infill'!U$37:U$1000,MATCH($B144,INT('Data Tab - BV Infill'!$C$37:$C$1000),0))="",NA(),INDEX('Data Tab - BV Infill'!U$37:U$1000,MATCH($B144,INT('Data Tab - BV Infill'!$C$37:$C$1000),0))),MAX(IF('SCADA Data'!$B$37:$B$402=$B144,'SCADA Data'!F$37:F$402,""),IF('SCADA Data - Historic'!$B$37:$B$402=$B144,'SCADA Data - Historic'!F$37:F$402,""))))</f>
        <v>0</v>
      </c>
      <c r="F144" s="114" t="str">
        <f t="array" aca="1" ref="F144" ca="1">IFERROR(INDEX('Data Tab - BV Infill'!$S$37:$S$402,MATCH($B144,INT('Data Tab - BV Infill'!$C$37:$C$402)*('Data Tab - BV Infill'!$S$37:$S$402&lt;&gt;""),0)),"")</f>
        <v/>
      </c>
      <c r="G144" s="270" cm="1">
        <f t="array" aca="1" ref="G144" ca="1">IF($B144="","",IFERROR(IF(INDEX('Data Tab - MK Infill'!R$37:R$402,MATCH($B144,INT('Data Tab - MK Infill'!$C$37:$C$402),0))="",NA(),INDEX('Data Tab - MK Infill'!R$37:R$402,MATCH($B144,INT('Data Tab - MK Infill'!$C$37:$C$402),0))),MAX(IF('SCADA Data'!$B$37:$B$402=$B144,'SCADA Data'!G$37:G$402,""),IF('SCADA Data - Historic'!$B$37:$B$402=$B144,'SCADA Data - Historic'!G$37:G$402,""))))</f>
        <v>1119</v>
      </c>
      <c r="H144" s="114" t="str">
        <f t="array" aca="1" ref="H144" ca="1">IFERROR(INDEX('Data Tab - MK Infill'!$S$37:$S$402,MATCH($B144,INT('Data Tab - MK Infill'!$C$37:$C$402)*('Data Tab - MK Infill'!$S$37:$S$402&lt;&gt;""),0)),"")</f>
        <v/>
      </c>
      <c r="I144" s="273" cm="1">
        <f t="array" aca="1" ref="I144" ca="1">IF($B144="","",IFERROR(IF(INDEX('Data Tab - NH Infill'!R$37:R$1000,MATCH($B144,INT('Data Tab - NH Infill'!$C$37:$C$1000),0))="",NA(),INDEX('Data Tab - NH Infill'!R$37:R$1000,MATCH($B144,INT('Data Tab - NH Infill'!$C$37:$C$1000),0))),MAX(IF('SCADA Data'!$B$37:$B$402=$B144,'SCADA Data'!I$37:I$402,""),IF('SCADA Data - Historic'!$B$37:$B$402=$B144,'SCADA Data - Historic'!I$37:I$402,""))))</f>
        <v>1655</v>
      </c>
      <c r="J144" s="114" t="str">
        <f t="array" aca="1" ref="J144" ca="1">IFERROR(INDEX('Data Tab - NH Infill'!$S$37:$S$1000,MATCH($B144,INT('Data Tab - NH Infill'!$C$37:$C$1000)*('Data Tab - NH Infill'!$S$37:$S$1000&lt;&gt;""),0)),"")</f>
        <v/>
      </c>
      <c r="K144" s="272">
        <f t="array" aca="1" ref="K144" ca="1">IF($B144="","",IFERROR(IF(INDEX('Data Tab - SH Infill'!R$37:R$402,MATCH($B144,INT('Data Tab - SH Infill'!$C$37:$C$402),0))="",NA(),INDEX('Data Tab - SH Infill'!R$37:R$402,MATCH($B144,INT('Data Tab - SH Infill'!$C$37:$C$402),0))),MAX(IF('SCADA Data'!$B$37:$B$8980=$B144,'SCADA Data'!H$37:H$8980,""),IF('SCADA Data - Historic'!$B$37:$B$8980=$B144,'SCADA Data - Historic'!H$37:H$8980,""))))</f>
        <v>287.33999633789063</v>
      </c>
      <c r="L144" s="250" t="str">
        <f t="array" aca="1" ref="L144" ca="1">IFERROR(INDEX('Data Tab - SH Infill'!$S$37:$S$402,MATCH($B144,INT('Data Tab - SH Infill'!$C$37:$C$402)*('Data Tab - SH Infill'!$S$37:$S$402&lt;&gt;""),0)),"")</f>
        <v/>
      </c>
    </row>
    <row r="145" spans="2:12" s="264" customFormat="1" x14ac:dyDescent="0.2">
      <c r="B145" s="265">
        <f t="shared" ca="1" si="2"/>
        <v>45061</v>
      </c>
      <c r="C145" s="266" cm="1">
        <f t="array" aca="1" ref="C145" ca="1">IF($B145="","",IFERROR(IF(INDEX('Data Tab - BV Infill'!R$37:R$1000,MATCH($B145,INT('Data Tab - BV Infill'!$C$37:$C$1000),0))="",NA(),INDEX('Data Tab - BV Infill'!R$37:R$1000,MATCH($B145,INT('Data Tab - BV Infill'!$C$37:$C$1000),0))),MAX(IF('SCADA Data'!$B$37:$B$402=$B145,'SCADA Data'!D$37:D$402,""),IF('SCADA Data - Historic'!$B$37:$B$402=$B145,'SCADA Data - Historic'!D$37:D$402,""))))</f>
        <v>175.522216796875</v>
      </c>
      <c r="D145" s="267" cm="1">
        <f t="array" aca="1" ref="D145" ca="1">IF($B145="","",IFERROR(IF(INDEX('Data Tab - BV Infill'!T$37:T$1000,MATCH($B145,INT('Data Tab - BV Infill'!$C$37:$C$1000),0))="",NA(),INDEX('Data Tab - BV Infill'!T$37:T$1000,MATCH($B145,INT('Data Tab - BV Infill'!$C$37:$C$1000),0))),MAX(IF('SCADA Data'!$B$37:$B$402=$B145,'SCADA Data'!E$37:E$402,""),IF('SCADA Data - Historic'!$B$37:$B$402=$B145,'SCADA Data - Historic'!E$37:E$402,""))))</f>
        <v>155.873046875</v>
      </c>
      <c r="E145" s="267" cm="1">
        <f t="array" aca="1" ref="E145" ca="1">IF($B145="","",IFERROR(IF(INDEX('Data Tab - BV Infill'!U$37:U$1000,MATCH($B145,INT('Data Tab - BV Infill'!$C$37:$C$1000),0))="",NA(),INDEX('Data Tab - BV Infill'!U$37:U$1000,MATCH($B145,INT('Data Tab - BV Infill'!$C$37:$C$1000),0))),MAX(IF('SCADA Data'!$B$37:$B$402=$B145,'SCADA Data'!F$37:F$402,""),IF('SCADA Data - Historic'!$B$37:$B$402=$B145,'SCADA Data - Historic'!F$37:F$402,""))))</f>
        <v>0</v>
      </c>
      <c r="F145" s="101" t="str">
        <f t="array" aca="1" ref="F145" ca="1">IFERROR(INDEX('Data Tab - BV Infill'!$S$37:$S$402,MATCH($B145,INT('Data Tab - BV Infill'!$C$37:$C$402)*('Data Tab - BV Infill'!$S$37:$S$402&lt;&gt;""),0)),"")</f>
        <v/>
      </c>
      <c r="G145" s="266" cm="1">
        <f t="array" aca="1" ref="G145" ca="1">IF($B145="","",IFERROR(IF(INDEX('Data Tab - MK Infill'!R$37:R$402,MATCH($B145,INT('Data Tab - MK Infill'!$C$37:$C$402),0))="",NA(),INDEX('Data Tab - MK Infill'!R$37:R$402,MATCH($B145,INT('Data Tab - MK Infill'!$C$37:$C$402),0))),MAX(IF('SCADA Data'!$B$37:$B$402=$B145,'SCADA Data'!G$37:G$402,""),IF('SCADA Data - Historic'!$B$37:$B$402=$B145,'SCADA Data - Historic'!G$37:G$402,""))))</f>
        <v>1118</v>
      </c>
      <c r="H145" s="101" t="str">
        <f t="array" aca="1" ref="H145" ca="1">IFERROR(INDEX('Data Tab - MK Infill'!$S$37:$S$402,MATCH($B145,INT('Data Tab - MK Infill'!$C$37:$C$402)*('Data Tab - MK Infill'!$S$37:$S$402&lt;&gt;""),0)),"")</f>
        <v/>
      </c>
      <c r="I145" s="266" cm="1">
        <f t="array" aca="1" ref="I145" ca="1">IF($B145="","",IFERROR(IF(INDEX('Data Tab - NH Infill'!R$37:R$1000,MATCH($B145,INT('Data Tab - NH Infill'!$C$37:$C$1000),0))="",NA(),INDEX('Data Tab - NH Infill'!R$37:R$1000,MATCH($B145,INT('Data Tab - NH Infill'!$C$37:$C$1000),0))),MAX(IF('SCADA Data'!$B$37:$B$402=$B145,'SCADA Data'!I$37:I$402,""),IF('SCADA Data - Historic'!$B$37:$B$402=$B145,'SCADA Data - Historic'!I$37:I$402,""))))</f>
        <v>1824.5</v>
      </c>
      <c r="J145" s="101" t="str">
        <f t="array" aca="1" ref="J145" ca="1">IFERROR(INDEX('Data Tab - NH Infill'!$S$37:$S$1000,MATCH($B145,INT('Data Tab - NH Infill'!$C$37:$C$1000)*('Data Tab - NH Infill'!$S$37:$S$1000&lt;&gt;""),0)),"")</f>
        <v/>
      </c>
      <c r="K145" s="266">
        <f t="array" aca="1" ref="K145" ca="1">IF($B145="","",IFERROR(IF(INDEX('Data Tab - SH Infill'!R$37:R$402,MATCH($B145,INT('Data Tab - SH Infill'!$C$37:$C$402),0))="",NA(),INDEX('Data Tab - SH Infill'!R$37:R$402,MATCH($B145,INT('Data Tab - SH Infill'!$C$37:$C$402),0))),MAX(IF('SCADA Data'!$B$37:$B$8980=$B145,'SCADA Data'!H$37:H$8980,""),IF('SCADA Data - Historic'!$B$37:$B$8980=$B145,'SCADA Data - Historic'!H$37:H$8980,""))))</f>
        <v>280.70999145507813</v>
      </c>
      <c r="L145" s="249" t="str">
        <f t="array" aca="1" ref="L145" ca="1">IFERROR(INDEX('Data Tab - SH Infill'!$S$37:$S$402,MATCH($B145,INT('Data Tab - SH Infill'!$C$37:$C$402)*('Data Tab - SH Infill'!$S$37:$S$402&lt;&gt;""),0)),"")</f>
        <v/>
      </c>
    </row>
    <row r="146" spans="2:12" s="264" customFormat="1" x14ac:dyDescent="0.2">
      <c r="B146" s="265">
        <f t="shared" ca="1" si="2"/>
        <v>45062</v>
      </c>
      <c r="C146" s="268" cm="1">
        <f t="array" aca="1" ref="C146" ca="1">IF($B146="","",IFERROR(IF(INDEX('Data Tab - BV Infill'!R$37:R$1000,MATCH($B146,INT('Data Tab - BV Infill'!$C$37:$C$1000),0))="",NA(),INDEX('Data Tab - BV Infill'!R$37:R$1000,MATCH($B146,INT('Data Tab - BV Infill'!$C$37:$C$1000),0))),MAX(IF('SCADA Data'!$B$37:$B$402=$B146,'SCADA Data'!D$37:D$402,""),IF('SCADA Data - Historic'!$B$37:$B$402=$B146,'SCADA Data - Historic'!D$37:D$402,""))))</f>
        <v>313.80615234375</v>
      </c>
      <c r="D146" s="269" cm="1">
        <f t="array" aca="1" ref="D146" ca="1">IF($B146="","",IFERROR(IF(INDEX('Data Tab - BV Infill'!T$37:T$1000,MATCH($B146,INT('Data Tab - BV Infill'!$C$37:$C$1000),0))="",NA(),INDEX('Data Tab - BV Infill'!T$37:T$1000,MATCH($B146,INT('Data Tab - BV Infill'!$C$37:$C$1000),0))),MAX(IF('SCADA Data'!$B$37:$B$402=$B146,'SCADA Data'!E$37:E$402,""),IF('SCADA Data - Historic'!$B$37:$B$402=$B146,'SCADA Data - Historic'!E$37:E$402,""))))</f>
        <v>313.47265625</v>
      </c>
      <c r="E146" s="269" cm="1">
        <f t="array" aca="1" ref="E146" ca="1">IF($B146="","",IFERROR(IF(INDEX('Data Tab - BV Infill'!U$37:U$1000,MATCH($B146,INT('Data Tab - BV Infill'!$C$37:$C$1000),0))="",NA(),INDEX('Data Tab - BV Infill'!U$37:U$1000,MATCH($B146,INT('Data Tab - BV Infill'!$C$37:$C$1000),0))),MAX(IF('SCADA Data'!$B$37:$B$402=$B146,'SCADA Data'!F$37:F$402,""),IF('SCADA Data - Historic'!$B$37:$B$402=$B146,'SCADA Data - Historic'!F$37:F$402,""))))</f>
        <v>0</v>
      </c>
      <c r="F146" s="114" t="str">
        <f t="array" aca="1" ref="F146" ca="1">IFERROR(INDEX('Data Tab - BV Infill'!$S$37:$S$402,MATCH($B146,INT('Data Tab - BV Infill'!$C$37:$C$402)*('Data Tab - BV Infill'!$S$37:$S$402&lt;&gt;""),0)),"")</f>
        <v/>
      </c>
      <c r="G146" s="270" cm="1">
        <f t="array" aca="1" ref="G146" ca="1">IF($B146="","",IFERROR(IF(INDEX('Data Tab - MK Infill'!R$37:R$402,MATCH($B146,INT('Data Tab - MK Infill'!$C$37:$C$402),0))="",NA(),INDEX('Data Tab - MK Infill'!R$37:R$402,MATCH($B146,INT('Data Tab - MK Infill'!$C$37:$C$402),0))),MAX(IF('SCADA Data'!$B$37:$B$402=$B146,'SCADA Data'!G$37:G$402,""),IF('SCADA Data - Historic'!$B$37:$B$402=$B146,'SCADA Data - Historic'!G$37:G$402,""))))</f>
        <v>850</v>
      </c>
      <c r="H146" s="114" t="str">
        <f t="array" aca="1" ref="H146" ca="1">IFERROR(INDEX('Data Tab - MK Infill'!$S$37:$S$402,MATCH($B146,INT('Data Tab - MK Infill'!$C$37:$C$402)*('Data Tab - MK Infill'!$S$37:$S$402&lt;&gt;""),0)),"")</f>
        <v/>
      </c>
      <c r="I146" s="273" cm="1">
        <f t="array" aca="1" ref="I146" ca="1">IF($B146="","",IFERROR(IF(INDEX('Data Tab - NH Infill'!R$37:R$1000,MATCH($B146,INT('Data Tab - NH Infill'!$C$37:$C$1000),0))="",NA(),INDEX('Data Tab - NH Infill'!R$37:R$1000,MATCH($B146,INT('Data Tab - NH Infill'!$C$37:$C$1000),0))),MAX(IF('SCADA Data'!$B$37:$B$402=$B146,'SCADA Data'!I$37:I$402,""),IF('SCADA Data - Historic'!$B$37:$B$402=$B146,'SCADA Data - Historic'!I$37:I$402,""))))</f>
        <v>2189</v>
      </c>
      <c r="J146" s="114" t="str">
        <f t="array" aca="1" ref="J146" ca="1">IFERROR(INDEX('Data Tab - NH Infill'!$S$37:$S$1000,MATCH($B146,INT('Data Tab - NH Infill'!$C$37:$C$1000)*('Data Tab - NH Infill'!$S$37:$S$1000&lt;&gt;""),0)),"")</f>
        <v/>
      </c>
      <c r="K146" s="272">
        <f t="array" aca="1" ref="K146" ca="1">IF($B146="","",IFERROR(IF(INDEX('Data Tab - SH Infill'!R$37:R$402,MATCH($B146,INT('Data Tab - SH Infill'!$C$37:$C$402),0))="",NA(),INDEX('Data Tab - SH Infill'!R$37:R$402,MATCH($B146,INT('Data Tab - SH Infill'!$C$37:$C$402),0))),MAX(IF('SCADA Data'!$B$37:$B$8980=$B146,'SCADA Data'!H$37:H$8980,""),IF('SCADA Data - Historic'!$B$37:$B$8980=$B146,'SCADA Data - Historic'!H$37:H$8980,""))))</f>
        <v>385.989990234375</v>
      </c>
      <c r="L146" s="250" t="str">
        <f t="array" aca="1" ref="L146" ca="1">IFERROR(INDEX('Data Tab - SH Infill'!$S$37:$S$402,MATCH($B146,INT('Data Tab - SH Infill'!$C$37:$C$402)*('Data Tab - SH Infill'!$S$37:$S$402&lt;&gt;""),0)),"")</f>
        <v/>
      </c>
    </row>
    <row r="147" spans="2:12" s="264" customFormat="1" x14ac:dyDescent="0.2">
      <c r="B147" s="265">
        <f t="shared" ca="1" si="2"/>
        <v>45063</v>
      </c>
      <c r="C147" s="266" cm="1">
        <f t="array" aca="1" ref="C147" ca="1">IF($B147="","",IFERROR(IF(INDEX('Data Tab - BV Infill'!R$37:R$1000,MATCH($B147,INT('Data Tab - BV Infill'!$C$37:$C$1000),0))="",NA(),INDEX('Data Tab - BV Infill'!R$37:R$1000,MATCH($B147,INT('Data Tab - BV Infill'!$C$37:$C$1000),0))),MAX(IF('SCADA Data'!$B$37:$B$402=$B147,'SCADA Data'!D$37:D$402,""),IF('SCADA Data - Historic'!$B$37:$B$402=$B147,'SCADA Data - Historic'!D$37:D$402,""))))</f>
        <v>211.90673828125</v>
      </c>
      <c r="D147" s="267" cm="1">
        <f t="array" aca="1" ref="D147" ca="1">IF($B147="","",IFERROR(IF(INDEX('Data Tab - BV Infill'!T$37:T$1000,MATCH($B147,INT('Data Tab - BV Infill'!$C$37:$C$1000),0))="",NA(),INDEX('Data Tab - BV Infill'!T$37:T$1000,MATCH($B147,INT('Data Tab - BV Infill'!$C$37:$C$1000),0))),MAX(IF('SCADA Data'!$B$37:$B$402=$B147,'SCADA Data'!E$37:E$402,""),IF('SCADA Data - Historic'!$B$37:$B$402=$B147,'SCADA Data - Historic'!E$37:E$402,""))))</f>
        <v>270.15625</v>
      </c>
      <c r="E147" s="267" cm="1">
        <f t="array" aca="1" ref="E147" ca="1">IF($B147="","",IFERROR(IF(INDEX('Data Tab - BV Infill'!U$37:U$1000,MATCH($B147,INT('Data Tab - BV Infill'!$C$37:$C$1000),0))="",NA(),INDEX('Data Tab - BV Infill'!U$37:U$1000,MATCH($B147,INT('Data Tab - BV Infill'!$C$37:$C$1000),0))),MAX(IF('SCADA Data'!$B$37:$B$402=$B147,'SCADA Data'!F$37:F$402,""),IF('SCADA Data - Historic'!$B$37:$B$402=$B147,'SCADA Data - Historic'!F$37:F$402,""))))</f>
        <v>0</v>
      </c>
      <c r="F147" s="101" t="str">
        <f t="array" aca="1" ref="F147" ca="1">IFERROR(INDEX('Data Tab - BV Infill'!$S$37:$S$402,MATCH($B147,INT('Data Tab - BV Infill'!$C$37:$C$402)*('Data Tab - BV Infill'!$S$37:$S$402&lt;&gt;""),0)),"")</f>
        <v/>
      </c>
      <c r="G147" s="266" cm="1">
        <f t="array" aca="1" ref="G147" ca="1">IF($B147="","",IFERROR(IF(INDEX('Data Tab - MK Infill'!R$37:R$402,MATCH($B147,INT('Data Tab - MK Infill'!$C$37:$C$402),0))="",NA(),INDEX('Data Tab - MK Infill'!R$37:R$402,MATCH($B147,INT('Data Tab - MK Infill'!$C$37:$C$402),0))),MAX(IF('SCADA Data'!$B$37:$B$402=$B147,'SCADA Data'!G$37:G$402,""),IF('SCADA Data - Historic'!$B$37:$B$402=$B147,'SCADA Data - Historic'!G$37:G$402,""))))</f>
        <v>1317</v>
      </c>
      <c r="H147" s="101" t="str">
        <f t="array" aca="1" ref="H147" ca="1">IFERROR(INDEX('Data Tab - MK Infill'!$S$37:$S$402,MATCH($B147,INT('Data Tab - MK Infill'!$C$37:$C$402)*('Data Tab - MK Infill'!$S$37:$S$402&lt;&gt;""),0)),"")</f>
        <v/>
      </c>
      <c r="I147" s="266" cm="1">
        <f t="array" aca="1" ref="I147" ca="1">IF($B147="","",IFERROR(IF(INDEX('Data Tab - NH Infill'!R$37:R$1000,MATCH($B147,INT('Data Tab - NH Infill'!$C$37:$C$1000),0))="",NA(),INDEX('Data Tab - NH Infill'!R$37:R$1000,MATCH($B147,INT('Data Tab - NH Infill'!$C$37:$C$1000),0))),MAX(IF('SCADA Data'!$B$37:$B$402=$B147,'SCADA Data'!I$37:I$402,""),IF('SCADA Data - Historic'!$B$37:$B$402=$B147,'SCADA Data - Historic'!I$37:I$402,""))))</f>
        <v>1791</v>
      </c>
      <c r="J147" s="101" t="str">
        <f t="array" aca="1" ref="J147" ca="1">IFERROR(INDEX('Data Tab - NH Infill'!$S$37:$S$1000,MATCH($B147,INT('Data Tab - NH Infill'!$C$37:$C$1000)*('Data Tab - NH Infill'!$S$37:$S$1000&lt;&gt;""),0)),"")</f>
        <v/>
      </c>
      <c r="K147" s="266">
        <f t="array" aca="1" ref="K147" ca="1">IF($B147="","",IFERROR(IF(INDEX('Data Tab - SH Infill'!R$37:R$402,MATCH($B147,INT('Data Tab - SH Infill'!$C$37:$C$402),0))="",NA(),INDEX('Data Tab - SH Infill'!R$37:R$402,MATCH($B147,INT('Data Tab - SH Infill'!$C$37:$C$402),0))),MAX(IF('SCADA Data'!$B$37:$B$8980=$B147,'SCADA Data'!H$37:H$8980,""),IF('SCADA Data - Historic'!$B$37:$B$8980=$B147,'SCADA Data - Historic'!H$37:H$8980,""))))</f>
        <v>289.16000366210938</v>
      </c>
      <c r="L147" s="249" t="str">
        <f t="array" aca="1" ref="L147" ca="1">IFERROR(INDEX('Data Tab - SH Infill'!$S$37:$S$402,MATCH($B147,INT('Data Tab - SH Infill'!$C$37:$C$402)*('Data Tab - SH Infill'!$S$37:$S$402&lt;&gt;""),0)),"")</f>
        <v/>
      </c>
    </row>
    <row r="148" spans="2:12" s="264" customFormat="1" x14ac:dyDescent="0.2">
      <c r="B148" s="265">
        <f t="shared" ca="1" si="2"/>
        <v>45064</v>
      </c>
      <c r="C148" s="268" cm="1">
        <f t="array" aca="1" ref="C148" ca="1">IF($B148="","",IFERROR(IF(INDEX('Data Tab - BV Infill'!R$37:R$1000,MATCH($B148,INT('Data Tab - BV Infill'!$C$37:$C$1000),0))="",NA(),INDEX('Data Tab - BV Infill'!R$37:R$1000,MATCH($B148,INT('Data Tab - BV Infill'!$C$37:$C$1000),0))),MAX(IF('SCADA Data'!$B$37:$B$402=$B148,'SCADA Data'!D$37:D$402,""),IF('SCADA Data - Historic'!$B$37:$B$402=$B148,'SCADA Data - Historic'!D$37:D$402,""))))</f>
        <v>193.48876953125</v>
      </c>
      <c r="D148" s="269" cm="1">
        <f t="array" aca="1" ref="D148" ca="1">IF($B148="","",IFERROR(IF(INDEX('Data Tab - BV Infill'!T$37:T$1000,MATCH($B148,INT('Data Tab - BV Infill'!$C$37:$C$1000),0))="",NA(),INDEX('Data Tab - BV Infill'!T$37:T$1000,MATCH($B148,INT('Data Tab - BV Infill'!$C$37:$C$1000),0))),MAX(IF('SCADA Data'!$B$37:$B$402=$B148,'SCADA Data'!E$37:E$402,""),IF('SCADA Data - Historic'!$B$37:$B$402=$B148,'SCADA Data - Historic'!E$37:E$402,""))))</f>
        <v>130.45703125</v>
      </c>
      <c r="E148" s="269" cm="1">
        <f t="array" aca="1" ref="E148" ca="1">IF($B148="","",IFERROR(IF(INDEX('Data Tab - BV Infill'!U$37:U$1000,MATCH($B148,INT('Data Tab - BV Infill'!$C$37:$C$1000),0))="",NA(),INDEX('Data Tab - BV Infill'!U$37:U$1000,MATCH($B148,INT('Data Tab - BV Infill'!$C$37:$C$1000),0))),MAX(IF('SCADA Data'!$B$37:$B$402=$B148,'SCADA Data'!F$37:F$402,""),IF('SCADA Data - Historic'!$B$37:$B$402=$B148,'SCADA Data - Historic'!F$37:F$402,""))))</f>
        <v>0</v>
      </c>
      <c r="F148" s="114" t="str">
        <f t="array" aca="1" ref="F148" ca="1">IFERROR(INDEX('Data Tab - BV Infill'!$S$37:$S$402,MATCH($B148,INT('Data Tab - BV Infill'!$C$37:$C$402)*('Data Tab - BV Infill'!$S$37:$S$402&lt;&gt;""),0)),"")</f>
        <v/>
      </c>
      <c r="G148" s="270" cm="1">
        <f t="array" aca="1" ref="G148" ca="1">IF($B148="","",IFERROR(IF(INDEX('Data Tab - MK Infill'!R$37:R$402,MATCH($B148,INT('Data Tab - MK Infill'!$C$37:$C$402),0))="",NA(),INDEX('Data Tab - MK Infill'!R$37:R$402,MATCH($B148,INT('Data Tab - MK Infill'!$C$37:$C$402),0))),MAX(IF('SCADA Data'!$B$37:$B$402=$B148,'SCADA Data'!G$37:G$402,""),IF('SCADA Data - Historic'!$B$37:$B$402=$B148,'SCADA Data - Historic'!G$37:G$402,""))))</f>
        <v>2129</v>
      </c>
      <c r="H148" s="114" t="str">
        <f t="array" aca="1" ref="H148" ca="1">IFERROR(INDEX('Data Tab - MK Infill'!$S$37:$S$402,MATCH($B148,INT('Data Tab - MK Infill'!$C$37:$C$402)*('Data Tab - MK Infill'!$S$37:$S$402&lt;&gt;""),0)),"")</f>
        <v/>
      </c>
      <c r="I148" s="273" cm="1">
        <f t="array" aca="1" ref="I148" ca="1">IF($B148="","",IFERROR(IF(INDEX('Data Tab - NH Infill'!R$37:R$1000,MATCH($B148,INT('Data Tab - NH Infill'!$C$37:$C$1000),0))="",NA(),INDEX('Data Tab - NH Infill'!R$37:R$1000,MATCH($B148,INT('Data Tab - NH Infill'!$C$37:$C$1000),0))),MAX(IF('SCADA Data'!$B$37:$B$402=$B148,'SCADA Data'!I$37:I$402,""),IF('SCADA Data - Historic'!$B$37:$B$402=$B148,'SCADA Data - Historic'!I$37:I$402,""))))</f>
        <v>1648.5</v>
      </c>
      <c r="J148" s="114" t="str">
        <f t="array" aca="1" ref="J148" ca="1">IFERROR(INDEX('Data Tab - NH Infill'!$S$37:$S$1000,MATCH($B148,INT('Data Tab - NH Infill'!$C$37:$C$1000)*('Data Tab - NH Infill'!$S$37:$S$1000&lt;&gt;""),0)),"")</f>
        <v/>
      </c>
      <c r="K148" s="272">
        <f t="array" aca="1" ref="K148" ca="1">IF($B148="","",IFERROR(IF(INDEX('Data Tab - SH Infill'!R$37:R$402,MATCH($B148,INT('Data Tab - SH Infill'!$C$37:$C$402),0))="",NA(),INDEX('Data Tab - SH Infill'!R$37:R$402,MATCH($B148,INT('Data Tab - SH Infill'!$C$37:$C$402),0))),MAX(IF('SCADA Data'!$B$37:$B$8980=$B148,'SCADA Data'!H$37:H$8980,""),IF('SCADA Data - Historic'!$B$37:$B$8980=$B148,'SCADA Data - Historic'!H$37:H$8980,""))))</f>
        <v>241.97999572753906</v>
      </c>
      <c r="L148" s="250" t="str">
        <f t="array" aca="1" ref="L148" ca="1">IFERROR(INDEX('Data Tab - SH Infill'!$S$37:$S$402,MATCH($B148,INT('Data Tab - SH Infill'!$C$37:$C$402)*('Data Tab - SH Infill'!$S$37:$S$402&lt;&gt;""),0)),"")</f>
        <v/>
      </c>
    </row>
    <row r="149" spans="2:12" s="264" customFormat="1" x14ac:dyDescent="0.2">
      <c r="B149" s="265">
        <f t="shared" ca="1" si="2"/>
        <v>45065</v>
      </c>
      <c r="C149" s="266" cm="1">
        <f t="array" aca="1" ref="C149" ca="1">IF($B149="","",IFERROR(IF(INDEX('Data Tab - BV Infill'!R$37:R$1000,MATCH($B149,INT('Data Tab - BV Infill'!$C$37:$C$1000),0))="",NA(),INDEX('Data Tab - BV Infill'!R$37:R$1000,MATCH($B149,INT('Data Tab - BV Infill'!$C$37:$C$1000),0))),MAX(IF('SCADA Data'!$B$37:$B$402=$B149,'SCADA Data'!D$37:D$402,""),IF('SCADA Data - Historic'!$B$37:$B$402=$B149,'SCADA Data - Historic'!D$37:D$402,""))))</f>
        <v>191.1865234375</v>
      </c>
      <c r="D149" s="267" cm="1">
        <f t="array" aca="1" ref="D149" ca="1">IF($B149="","",IFERROR(IF(INDEX('Data Tab - BV Infill'!T$37:T$1000,MATCH($B149,INT('Data Tab - BV Infill'!$C$37:$C$1000),0))="",NA(),INDEX('Data Tab - BV Infill'!T$37:T$1000,MATCH($B149,INT('Data Tab - BV Infill'!$C$37:$C$1000),0))),MAX(IF('SCADA Data'!$B$37:$B$402=$B149,'SCADA Data'!E$37:E$402,""),IF('SCADA Data - Historic'!$B$37:$B$402=$B149,'SCADA Data - Historic'!E$37:E$402,""))))</f>
        <v>221.380859375</v>
      </c>
      <c r="E149" s="267" cm="1">
        <f t="array" aca="1" ref="E149" ca="1">IF($B149="","",IFERROR(IF(INDEX('Data Tab - BV Infill'!U$37:U$1000,MATCH($B149,INT('Data Tab - BV Infill'!$C$37:$C$1000),0))="",NA(),INDEX('Data Tab - BV Infill'!U$37:U$1000,MATCH($B149,INT('Data Tab - BV Infill'!$C$37:$C$1000),0))),MAX(IF('SCADA Data'!$B$37:$B$402=$B149,'SCADA Data'!F$37:F$402,""),IF('SCADA Data - Historic'!$B$37:$B$402=$B149,'SCADA Data - Historic'!F$37:F$402,""))))</f>
        <v>0</v>
      </c>
      <c r="F149" s="101" t="str">
        <f t="array" aca="1" ref="F149" ca="1">IFERROR(INDEX('Data Tab - BV Infill'!$S$37:$S$402,MATCH($B149,INT('Data Tab - BV Infill'!$C$37:$C$402)*('Data Tab - BV Infill'!$S$37:$S$402&lt;&gt;""),0)),"")</f>
        <v/>
      </c>
      <c r="G149" s="266" cm="1">
        <f t="array" aca="1" ref="G149" ca="1">IF($B149="","",IFERROR(IF(INDEX('Data Tab - MK Infill'!R$37:R$402,MATCH($B149,INT('Data Tab - MK Infill'!$C$37:$C$402),0))="",NA(),INDEX('Data Tab - MK Infill'!R$37:R$402,MATCH($B149,INT('Data Tab - MK Infill'!$C$37:$C$402),0))),MAX(IF('SCADA Data'!$B$37:$B$402=$B149,'SCADA Data'!G$37:G$402,""),IF('SCADA Data - Historic'!$B$37:$B$402=$B149,'SCADA Data - Historic'!G$37:G$402,""))))</f>
        <v>1121</v>
      </c>
      <c r="H149" s="101" t="str">
        <f t="array" aca="1" ref="H149" ca="1">IFERROR(INDEX('Data Tab - MK Infill'!$S$37:$S$402,MATCH($B149,INT('Data Tab - MK Infill'!$C$37:$C$402)*('Data Tab - MK Infill'!$S$37:$S$402&lt;&gt;""),0)),"")</f>
        <v/>
      </c>
      <c r="I149" s="266" cm="1">
        <f t="array" aca="1" ref="I149" ca="1">IF($B149="","",IFERROR(IF(INDEX('Data Tab - NH Infill'!R$37:R$1000,MATCH($B149,INT('Data Tab - NH Infill'!$C$37:$C$1000),0))="",NA(),INDEX('Data Tab - NH Infill'!R$37:R$1000,MATCH($B149,INT('Data Tab - NH Infill'!$C$37:$C$1000),0))),MAX(IF('SCADA Data'!$B$37:$B$402=$B149,'SCADA Data'!I$37:I$402,""),IF('SCADA Data - Historic'!$B$37:$B$402=$B149,'SCADA Data - Historic'!I$37:I$402,""))))</f>
        <v>1533</v>
      </c>
      <c r="J149" s="101" t="str">
        <f t="array" aca="1" ref="J149" ca="1">IFERROR(INDEX('Data Tab - NH Infill'!$S$37:$S$1000,MATCH($B149,INT('Data Tab - NH Infill'!$C$37:$C$1000)*('Data Tab - NH Infill'!$S$37:$S$1000&lt;&gt;""),0)),"")</f>
        <v/>
      </c>
      <c r="K149" s="266">
        <f t="array" aca="1" ref="K149" ca="1">IF($B149="","",IFERROR(IF(INDEX('Data Tab - SH Infill'!R$37:R$402,MATCH($B149,INT('Data Tab - SH Infill'!$C$37:$C$402),0))="",NA(),INDEX('Data Tab - SH Infill'!R$37:R$402,MATCH($B149,INT('Data Tab - SH Infill'!$C$37:$C$402),0))),MAX(IF('SCADA Data'!$B$37:$B$8980=$B149,'SCADA Data'!H$37:H$8980,""),IF('SCADA Data - Historic'!$B$37:$B$8980=$B149,'SCADA Data - Historic'!H$37:H$8980,""))))</f>
        <v>215.05999755859375</v>
      </c>
      <c r="L149" s="249" t="str">
        <f t="array" aca="1" ref="L149" ca="1">IFERROR(INDEX('Data Tab - SH Infill'!$S$37:$S$402,MATCH($B149,INT('Data Tab - SH Infill'!$C$37:$C$402)*('Data Tab - SH Infill'!$S$37:$S$402&lt;&gt;""),0)),"")</f>
        <v/>
      </c>
    </row>
    <row r="150" spans="2:12" s="264" customFormat="1" x14ac:dyDescent="0.2">
      <c r="B150" s="265">
        <f t="shared" ca="1" si="2"/>
        <v>45066</v>
      </c>
      <c r="C150" s="268" cm="1">
        <f t="array" aca="1" ref="C150" ca="1">IF($B150="","",IFERROR(IF(INDEX('Data Tab - BV Infill'!R$37:R$1000,MATCH($B150,INT('Data Tab - BV Infill'!$C$37:$C$1000),0))="",NA(),INDEX('Data Tab - BV Infill'!R$37:R$1000,MATCH($B150,INT('Data Tab - BV Infill'!$C$37:$C$1000),0))),MAX(IF('SCADA Data'!$B$37:$B$402=$B150,'SCADA Data'!D$37:D$402,""),IF('SCADA Data - Historic'!$B$37:$B$402=$B150,'SCADA Data - Historic'!D$37:D$402,""))))</f>
        <v>179.2247314453125</v>
      </c>
      <c r="D150" s="269" cm="1">
        <f t="array" aca="1" ref="D150" ca="1">IF($B150="","",IFERROR(IF(INDEX('Data Tab - BV Infill'!T$37:T$1000,MATCH($B150,INT('Data Tab - BV Infill'!$C$37:$C$1000),0))="",NA(),INDEX('Data Tab - BV Infill'!T$37:T$1000,MATCH($B150,INT('Data Tab - BV Infill'!$C$37:$C$1000),0))),MAX(IF('SCADA Data'!$B$37:$B$402=$B150,'SCADA Data'!E$37:E$402,""),IF('SCADA Data - Historic'!$B$37:$B$402=$B150,'SCADA Data - Historic'!E$37:E$402,""))))</f>
        <v>181.23828125</v>
      </c>
      <c r="E150" s="269" cm="1">
        <f t="array" aca="1" ref="E150" ca="1">IF($B150="","",IFERROR(IF(INDEX('Data Tab - BV Infill'!U$37:U$1000,MATCH($B150,INT('Data Tab - BV Infill'!$C$37:$C$1000),0))="",NA(),INDEX('Data Tab - BV Infill'!U$37:U$1000,MATCH($B150,INT('Data Tab - BV Infill'!$C$37:$C$1000),0))),MAX(IF('SCADA Data'!$B$37:$B$402=$B150,'SCADA Data'!F$37:F$402,""),IF('SCADA Data - Historic'!$B$37:$B$402=$B150,'SCADA Data - Historic'!F$37:F$402,""))))</f>
        <v>0</v>
      </c>
      <c r="F150" s="114" t="str">
        <f t="array" aca="1" ref="F150" ca="1">IFERROR(INDEX('Data Tab - BV Infill'!$S$37:$S$402,MATCH($B150,INT('Data Tab - BV Infill'!$C$37:$C$402)*('Data Tab - BV Infill'!$S$37:$S$402&lt;&gt;""),0)),"")</f>
        <v/>
      </c>
      <c r="G150" s="270" cm="1">
        <f t="array" aca="1" ref="G150" ca="1">IF($B150="","",IFERROR(IF(INDEX('Data Tab - MK Infill'!R$37:R$402,MATCH($B150,INT('Data Tab - MK Infill'!$C$37:$C$402),0))="",NA(),INDEX('Data Tab - MK Infill'!R$37:R$402,MATCH($B150,INT('Data Tab - MK Infill'!$C$37:$C$402),0))),MAX(IF('SCADA Data'!$B$37:$B$402=$B150,'SCADA Data'!G$37:G$402,""),IF('SCADA Data - Historic'!$B$37:$B$402=$B150,'SCADA Data - Historic'!G$37:G$402,""))))</f>
        <v>1119</v>
      </c>
      <c r="H150" s="114" t="str">
        <f t="array" aca="1" ref="H150" ca="1">IFERROR(INDEX('Data Tab - MK Infill'!$S$37:$S$402,MATCH($B150,INT('Data Tab - MK Infill'!$C$37:$C$402)*('Data Tab - MK Infill'!$S$37:$S$402&lt;&gt;""),0)),"")</f>
        <v/>
      </c>
      <c r="I150" s="273" cm="1">
        <f t="array" aca="1" ref="I150" ca="1">IF($B150="","",IFERROR(IF(INDEX('Data Tab - NH Infill'!R$37:R$1000,MATCH($B150,INT('Data Tab - NH Infill'!$C$37:$C$1000),0))="",NA(),INDEX('Data Tab - NH Infill'!R$37:R$1000,MATCH($B150,INT('Data Tab - NH Infill'!$C$37:$C$1000),0))),MAX(IF('SCADA Data'!$B$37:$B$402=$B150,'SCADA Data'!I$37:I$402,""),IF('SCADA Data - Historic'!$B$37:$B$402=$B150,'SCADA Data - Historic'!I$37:I$402,""))))</f>
        <v>1521</v>
      </c>
      <c r="J150" s="114" t="str">
        <f t="array" aca="1" ref="J150" ca="1">IFERROR(INDEX('Data Tab - NH Infill'!$S$37:$S$1000,MATCH($B150,INT('Data Tab - NH Infill'!$C$37:$C$1000)*('Data Tab - NH Infill'!$S$37:$S$1000&lt;&gt;""),0)),"")</f>
        <v/>
      </c>
      <c r="K150" s="272">
        <f t="array" aca="1" ref="K150" ca="1">IF($B150="","",IFERROR(IF(INDEX('Data Tab - SH Infill'!R$37:R$402,MATCH($B150,INT('Data Tab - SH Infill'!$C$37:$C$402),0))="",NA(),INDEX('Data Tab - SH Infill'!R$37:R$402,MATCH($B150,INT('Data Tab - SH Infill'!$C$37:$C$402),0))),MAX(IF('SCADA Data'!$B$37:$B$8980=$B150,'SCADA Data'!H$37:H$8980,""),IF('SCADA Data - Historic'!$B$37:$B$8980=$B150,'SCADA Data - Historic'!H$37:H$8980,""))))</f>
        <v>211.78999328613281</v>
      </c>
      <c r="L150" s="250" t="str">
        <f t="array" aca="1" ref="L150" ca="1">IFERROR(INDEX('Data Tab - SH Infill'!$S$37:$S$402,MATCH($B150,INT('Data Tab - SH Infill'!$C$37:$C$402)*('Data Tab - SH Infill'!$S$37:$S$402&lt;&gt;""),0)),"")</f>
        <v/>
      </c>
    </row>
    <row r="151" spans="2:12" s="264" customFormat="1" x14ac:dyDescent="0.2">
      <c r="B151" s="265">
        <f t="shared" ca="1" si="2"/>
        <v>45067</v>
      </c>
      <c r="C151" s="266" cm="1">
        <f t="array" aca="1" ref="C151" ca="1">IF($B151="","",IFERROR(IF(INDEX('Data Tab - BV Infill'!R$37:R$1000,MATCH($B151,INT('Data Tab - BV Infill'!$C$37:$C$1000),0))="",NA(),INDEX('Data Tab - BV Infill'!R$37:R$1000,MATCH($B151,INT('Data Tab - BV Infill'!$C$37:$C$1000),0))),MAX(IF('SCADA Data'!$B$37:$B$402=$B151,'SCADA Data'!D$37:D$402,""),IF('SCADA Data - Historic'!$B$37:$B$402=$B151,'SCADA Data - Historic'!D$37:D$402,""))))</f>
        <v>214.459228515625</v>
      </c>
      <c r="D151" s="267" cm="1">
        <f t="array" aca="1" ref="D151" ca="1">IF($B151="","",IFERROR(IF(INDEX('Data Tab - BV Infill'!T$37:T$1000,MATCH($B151,INT('Data Tab - BV Infill'!$C$37:$C$1000),0))="",NA(),INDEX('Data Tab - BV Infill'!T$37:T$1000,MATCH($B151,INT('Data Tab - BV Infill'!$C$37:$C$1000),0))),MAX(IF('SCADA Data'!$B$37:$B$402=$B151,'SCADA Data'!E$37:E$402,""),IF('SCADA Data - Historic'!$B$37:$B$402=$B151,'SCADA Data - Historic'!E$37:E$402,""))))</f>
        <v>176.8203125</v>
      </c>
      <c r="E151" s="267" cm="1">
        <f t="array" aca="1" ref="E151" ca="1">IF($B151="","",IFERROR(IF(INDEX('Data Tab - BV Infill'!U$37:U$1000,MATCH($B151,INT('Data Tab - BV Infill'!$C$37:$C$1000),0))="",NA(),INDEX('Data Tab - BV Infill'!U$37:U$1000,MATCH($B151,INT('Data Tab - BV Infill'!$C$37:$C$1000),0))),MAX(IF('SCADA Data'!$B$37:$B$402=$B151,'SCADA Data'!F$37:F$402,""),IF('SCADA Data - Historic'!$B$37:$B$402=$B151,'SCADA Data - Historic'!F$37:F$402,""))))</f>
        <v>0</v>
      </c>
      <c r="F151" s="101" t="str">
        <f t="array" aca="1" ref="F151" ca="1">IFERROR(INDEX('Data Tab - BV Infill'!$S$37:$S$402,MATCH($B151,INT('Data Tab - BV Infill'!$C$37:$C$402)*('Data Tab - BV Infill'!$S$37:$S$402&lt;&gt;""),0)),"")</f>
        <v/>
      </c>
      <c r="G151" s="266" cm="1">
        <f t="array" aca="1" ref="G151" ca="1">IF($B151="","",IFERROR(IF(INDEX('Data Tab - MK Infill'!R$37:R$402,MATCH($B151,INT('Data Tab - MK Infill'!$C$37:$C$402),0))="",NA(),INDEX('Data Tab - MK Infill'!R$37:R$402,MATCH($B151,INT('Data Tab - MK Infill'!$C$37:$C$402),0))),MAX(IF('SCADA Data'!$B$37:$B$402=$B151,'SCADA Data'!G$37:G$402,""),IF('SCADA Data - Historic'!$B$37:$B$402=$B151,'SCADA Data - Historic'!G$37:G$402,""))))</f>
        <v>1119</v>
      </c>
      <c r="H151" s="101" t="str">
        <f t="array" aca="1" ref="H151" ca="1">IFERROR(INDEX('Data Tab - MK Infill'!$S$37:$S$402,MATCH($B151,INT('Data Tab - MK Infill'!$C$37:$C$402)*('Data Tab - MK Infill'!$S$37:$S$402&lt;&gt;""),0)),"")</f>
        <v/>
      </c>
      <c r="I151" s="266" cm="1">
        <f t="array" aca="1" ref="I151" ca="1">IF($B151="","",IFERROR(IF(INDEX('Data Tab - NH Infill'!R$37:R$1000,MATCH($B151,INT('Data Tab - NH Infill'!$C$37:$C$1000),0))="",NA(),INDEX('Data Tab - NH Infill'!R$37:R$1000,MATCH($B151,INT('Data Tab - NH Infill'!$C$37:$C$1000),0))),MAX(IF('SCADA Data'!$B$37:$B$402=$B151,'SCADA Data'!I$37:I$402,""),IF('SCADA Data - Historic'!$B$37:$B$402=$B151,'SCADA Data - Historic'!I$37:I$402,""))))</f>
        <v>1494</v>
      </c>
      <c r="J151" s="101" t="str">
        <f t="array" aca="1" ref="J151" ca="1">IFERROR(INDEX('Data Tab - NH Infill'!$S$37:$S$1000,MATCH($B151,INT('Data Tab - NH Infill'!$C$37:$C$1000)*('Data Tab - NH Infill'!$S$37:$S$1000&lt;&gt;""),0)),"")</f>
        <v/>
      </c>
      <c r="K151" s="266">
        <f t="array" aca="1" ref="K151" ca="1">IF($B151="","",IFERROR(IF(INDEX('Data Tab - SH Infill'!R$37:R$402,MATCH($B151,INT('Data Tab - SH Infill'!$C$37:$C$402),0))="",NA(),INDEX('Data Tab - SH Infill'!R$37:R$402,MATCH($B151,INT('Data Tab - SH Infill'!$C$37:$C$402),0))),MAX(IF('SCADA Data'!$B$37:$B$8980=$B151,'SCADA Data'!H$37:H$8980,""),IF('SCADA Data - Historic'!$B$37:$B$8980=$B151,'SCADA Data - Historic'!H$37:H$8980,""))))</f>
        <v>212.83999633789063</v>
      </c>
      <c r="L151" s="249" t="str">
        <f t="array" aca="1" ref="L151" ca="1">IFERROR(INDEX('Data Tab - SH Infill'!$S$37:$S$402,MATCH($B151,INT('Data Tab - SH Infill'!$C$37:$C$402)*('Data Tab - SH Infill'!$S$37:$S$402&lt;&gt;""),0)),"")</f>
        <v/>
      </c>
    </row>
    <row r="152" spans="2:12" s="264" customFormat="1" x14ac:dyDescent="0.2">
      <c r="B152" s="265">
        <f t="shared" ca="1" si="2"/>
        <v>45068</v>
      </c>
      <c r="C152" s="268" cm="1">
        <f t="array" aca="1" ref="C152" ca="1">IF($B152="","",IFERROR(IF(INDEX('Data Tab - BV Infill'!R$37:R$1000,MATCH($B152,INT('Data Tab - BV Infill'!$C$37:$C$1000),0))="",NA(),INDEX('Data Tab - BV Infill'!R$37:R$1000,MATCH($B152,INT('Data Tab - BV Infill'!$C$37:$C$1000),0))),MAX(IF('SCADA Data'!$B$37:$B$402=$B152,'SCADA Data'!D$37:D$402,""),IF('SCADA Data - Historic'!$B$37:$B$402=$B152,'SCADA Data - Historic'!D$37:D$402,""))))</f>
        <v>200.89599609375</v>
      </c>
      <c r="D152" s="269" cm="1">
        <f t="array" aca="1" ref="D152" ca="1">IF($B152="","",IFERROR(IF(INDEX('Data Tab - BV Infill'!T$37:T$1000,MATCH($B152,INT('Data Tab - BV Infill'!$C$37:$C$1000),0))="",NA(),INDEX('Data Tab - BV Infill'!T$37:T$1000,MATCH($B152,INT('Data Tab - BV Infill'!$C$37:$C$1000),0))),MAX(IF('SCADA Data'!$B$37:$B$402=$B152,'SCADA Data'!E$37:E$402,""),IF('SCADA Data - Historic'!$B$37:$B$402=$B152,'SCADA Data - Historic'!E$37:E$402,""))))</f>
        <v>255.201171875</v>
      </c>
      <c r="E152" s="269" cm="1">
        <f t="array" aca="1" ref="E152" ca="1">IF($B152="","",IFERROR(IF(INDEX('Data Tab - BV Infill'!U$37:U$1000,MATCH($B152,INT('Data Tab - BV Infill'!$C$37:$C$1000),0))="",NA(),INDEX('Data Tab - BV Infill'!U$37:U$1000,MATCH($B152,INT('Data Tab - BV Infill'!$C$37:$C$1000),0))),MAX(IF('SCADA Data'!$B$37:$B$402=$B152,'SCADA Data'!F$37:F$402,""),IF('SCADA Data - Historic'!$B$37:$B$402=$B152,'SCADA Data - Historic'!F$37:F$402,""))))</f>
        <v>0</v>
      </c>
      <c r="F152" s="114" t="str">
        <f t="array" aca="1" ref="F152" ca="1">IFERROR(INDEX('Data Tab - BV Infill'!$S$37:$S$402,MATCH($B152,INT('Data Tab - BV Infill'!$C$37:$C$402)*('Data Tab - BV Infill'!$S$37:$S$402&lt;&gt;""),0)),"")</f>
        <v/>
      </c>
      <c r="G152" s="270" cm="1">
        <f t="array" aca="1" ref="G152" ca="1">IF($B152="","",IFERROR(IF(INDEX('Data Tab - MK Infill'!R$37:R$402,MATCH($B152,INT('Data Tab - MK Infill'!$C$37:$C$402),0))="",NA(),INDEX('Data Tab - MK Infill'!R$37:R$402,MATCH($B152,INT('Data Tab - MK Infill'!$C$37:$C$402),0))),MAX(IF('SCADA Data'!$B$37:$B$402=$B152,'SCADA Data'!G$37:G$402,""),IF('SCADA Data - Historic'!$B$37:$B$402=$B152,'SCADA Data - Historic'!G$37:G$402,""))))</f>
        <v>719</v>
      </c>
      <c r="H152" s="114" t="str">
        <f t="array" aca="1" ref="H152" ca="1">IFERROR(INDEX('Data Tab - MK Infill'!$S$37:$S$402,MATCH($B152,INT('Data Tab - MK Infill'!$C$37:$C$402)*('Data Tab - MK Infill'!$S$37:$S$402&lt;&gt;""),0)),"")</f>
        <v/>
      </c>
      <c r="I152" s="273" cm="1">
        <f t="array" aca="1" ref="I152" ca="1">IF($B152="","",IFERROR(IF(INDEX('Data Tab - NH Infill'!R$37:R$1000,MATCH($B152,INT('Data Tab - NH Infill'!$C$37:$C$1000),0))="",NA(),INDEX('Data Tab - NH Infill'!R$37:R$1000,MATCH($B152,INT('Data Tab - NH Infill'!$C$37:$C$1000),0))),MAX(IF('SCADA Data'!$B$37:$B$402=$B152,'SCADA Data'!I$37:I$402,""),IF('SCADA Data - Historic'!$B$37:$B$402=$B152,'SCADA Data - Historic'!I$37:I$402,""))))</f>
        <v>1498</v>
      </c>
      <c r="J152" s="114" t="str">
        <f t="array" aca="1" ref="J152" ca="1">IFERROR(INDEX('Data Tab - NH Infill'!$S$37:$S$1000,MATCH($B152,INT('Data Tab - NH Infill'!$C$37:$C$1000)*('Data Tab - NH Infill'!$S$37:$S$1000&lt;&gt;""),0)),"")</f>
        <v/>
      </c>
      <c r="K152" s="272">
        <f t="array" aca="1" ref="K152" ca="1">IF($B152="","",IFERROR(IF(INDEX('Data Tab - SH Infill'!R$37:R$402,MATCH($B152,INT('Data Tab - SH Infill'!$C$37:$C$402),0))="",NA(),INDEX('Data Tab - SH Infill'!R$37:R$402,MATCH($B152,INT('Data Tab - SH Infill'!$C$37:$C$402),0))),MAX(IF('SCADA Data'!$B$37:$B$8980=$B152,'SCADA Data'!H$37:H$8980,""),IF('SCADA Data - Historic'!$B$37:$B$8980=$B152,'SCADA Data - Historic'!H$37:H$8980,""))))</f>
        <v>195.24000549316406</v>
      </c>
      <c r="L152" s="250" t="str">
        <f t="array" aca="1" ref="L152" ca="1">IFERROR(INDEX('Data Tab - SH Infill'!$S$37:$S$402,MATCH($B152,INT('Data Tab - SH Infill'!$C$37:$C$402)*('Data Tab - SH Infill'!$S$37:$S$402&lt;&gt;""),0)),"")</f>
        <v/>
      </c>
    </row>
    <row r="153" spans="2:12" s="264" customFormat="1" x14ac:dyDescent="0.2">
      <c r="B153" s="265">
        <f t="shared" ca="1" si="2"/>
        <v>45069</v>
      </c>
      <c r="C153" s="266" cm="1">
        <f t="array" aca="1" ref="C153" ca="1">IF($B153="","",IFERROR(IF(INDEX('Data Tab - BV Infill'!R$37:R$1000,MATCH($B153,INT('Data Tab - BV Infill'!$C$37:$C$1000),0))="",NA(),INDEX('Data Tab - BV Infill'!R$37:R$1000,MATCH($B153,INT('Data Tab - BV Infill'!$C$37:$C$1000),0))),MAX(IF('SCADA Data'!$B$37:$B$402=$B153,'SCADA Data'!D$37:D$402,""),IF('SCADA Data - Historic'!$B$37:$B$402=$B153,'SCADA Data - Historic'!D$37:D$402,""))))</f>
        <v>185.130615234375</v>
      </c>
      <c r="D153" s="267" cm="1">
        <f t="array" aca="1" ref="D153" ca="1">IF($B153="","",IFERROR(IF(INDEX('Data Tab - BV Infill'!T$37:T$1000,MATCH($B153,INT('Data Tab - BV Infill'!$C$37:$C$1000),0))="",NA(),INDEX('Data Tab - BV Infill'!T$37:T$1000,MATCH($B153,INT('Data Tab - BV Infill'!$C$37:$C$1000),0))),MAX(IF('SCADA Data'!$B$37:$B$402=$B153,'SCADA Data'!E$37:E$402,""),IF('SCADA Data - Historic'!$B$37:$B$402=$B153,'SCADA Data - Historic'!E$37:E$402,""))))</f>
        <v>168.466796875</v>
      </c>
      <c r="E153" s="267" cm="1">
        <f t="array" aca="1" ref="E153" ca="1">IF($B153="","",IFERROR(IF(INDEX('Data Tab - BV Infill'!U$37:U$1000,MATCH($B153,INT('Data Tab - BV Infill'!$C$37:$C$1000),0))="",NA(),INDEX('Data Tab - BV Infill'!U$37:U$1000,MATCH($B153,INT('Data Tab - BV Infill'!$C$37:$C$1000),0))),MAX(IF('SCADA Data'!$B$37:$B$402=$B153,'SCADA Data'!F$37:F$402,""),IF('SCADA Data - Historic'!$B$37:$B$402=$B153,'SCADA Data - Historic'!F$37:F$402,""))))</f>
        <v>0</v>
      </c>
      <c r="F153" s="101" t="str">
        <f t="array" aca="1" ref="F153" ca="1">IFERROR(INDEX('Data Tab - BV Infill'!$S$37:$S$402,MATCH($B153,INT('Data Tab - BV Infill'!$C$37:$C$402)*('Data Tab - BV Infill'!$S$37:$S$402&lt;&gt;""),0)),"")</f>
        <v/>
      </c>
      <c r="G153" s="266" cm="1">
        <f t="array" aca="1" ref="G153" ca="1">IF($B153="","",IFERROR(IF(INDEX('Data Tab - MK Infill'!R$37:R$402,MATCH($B153,INT('Data Tab - MK Infill'!$C$37:$C$402),0))="",NA(),INDEX('Data Tab - MK Infill'!R$37:R$402,MATCH($B153,INT('Data Tab - MK Infill'!$C$37:$C$402),0))),MAX(IF('SCADA Data'!$B$37:$B$402=$B153,'SCADA Data'!G$37:G$402,""),IF('SCADA Data - Historic'!$B$37:$B$402=$B153,'SCADA Data - Historic'!G$37:G$402,""))))</f>
        <v>237</v>
      </c>
      <c r="H153" s="101" t="str">
        <f t="array" aca="1" ref="H153" ca="1">IFERROR(INDEX('Data Tab - MK Infill'!$S$37:$S$402,MATCH($B153,INT('Data Tab - MK Infill'!$C$37:$C$402)*('Data Tab - MK Infill'!$S$37:$S$402&lt;&gt;""),0)),"")</f>
        <v/>
      </c>
      <c r="I153" s="266" cm="1">
        <f t="array" aca="1" ref="I153" ca="1">IF($B153="","",IFERROR(IF(INDEX('Data Tab - NH Infill'!R$37:R$1000,MATCH($B153,INT('Data Tab - NH Infill'!$C$37:$C$1000),0))="",NA(),INDEX('Data Tab - NH Infill'!R$37:R$1000,MATCH($B153,INT('Data Tab - NH Infill'!$C$37:$C$1000),0))),MAX(IF('SCADA Data'!$B$37:$B$402=$B153,'SCADA Data'!I$37:I$402,""),IF('SCADA Data - Historic'!$B$37:$B$402=$B153,'SCADA Data - Historic'!I$37:I$402,""))))</f>
        <v>1450.5</v>
      </c>
      <c r="J153" s="101" t="str">
        <f t="array" aca="1" ref="J153" ca="1">IFERROR(INDEX('Data Tab - NH Infill'!$S$37:$S$1000,MATCH($B153,INT('Data Tab - NH Infill'!$C$37:$C$1000)*('Data Tab - NH Infill'!$S$37:$S$1000&lt;&gt;""),0)),"")</f>
        <v/>
      </c>
      <c r="K153" s="266">
        <f t="array" aca="1" ref="K153" ca="1">IF($B153="","",IFERROR(IF(INDEX('Data Tab - SH Infill'!R$37:R$402,MATCH($B153,INT('Data Tab - SH Infill'!$C$37:$C$402),0))="",NA(),INDEX('Data Tab - SH Infill'!R$37:R$402,MATCH($B153,INT('Data Tab - SH Infill'!$C$37:$C$402),0))),MAX(IF('SCADA Data'!$B$37:$B$8980=$B153,'SCADA Data'!H$37:H$8980,""),IF('SCADA Data - Historic'!$B$37:$B$8980=$B153,'SCADA Data - Historic'!H$37:H$8980,""))))</f>
        <v>192.46000671386719</v>
      </c>
      <c r="L153" s="249" t="str">
        <f t="array" aca="1" ref="L153" ca="1">IFERROR(INDEX('Data Tab - SH Infill'!$S$37:$S$402,MATCH($B153,INT('Data Tab - SH Infill'!$C$37:$C$402)*('Data Tab - SH Infill'!$S$37:$S$402&lt;&gt;""),0)),"")</f>
        <v/>
      </c>
    </row>
    <row r="154" spans="2:12" s="264" customFormat="1" x14ac:dyDescent="0.2">
      <c r="B154" s="265">
        <f t="shared" ca="1" si="2"/>
        <v>45070</v>
      </c>
      <c r="C154" s="268" cm="1">
        <f t="array" aca="1" ref="C154" ca="1">IF($B154="","",IFERROR(IF(INDEX('Data Tab - BV Infill'!R$37:R$1000,MATCH($B154,INT('Data Tab - BV Infill'!$C$37:$C$1000),0))="",NA(),INDEX('Data Tab - BV Infill'!R$37:R$1000,MATCH($B154,INT('Data Tab - BV Infill'!$C$37:$C$1000),0))),MAX(IF('SCADA Data'!$B$37:$B$402=$B154,'SCADA Data'!D$37:D$402,""),IF('SCADA Data - Historic'!$B$37:$B$402=$B154,'SCADA Data - Historic'!D$37:D$402,""))))</f>
        <v>177.5732421875</v>
      </c>
      <c r="D154" s="269" cm="1">
        <f t="array" aca="1" ref="D154" ca="1">IF($B154="","",IFERROR(IF(INDEX('Data Tab - BV Infill'!T$37:T$1000,MATCH($B154,INT('Data Tab - BV Infill'!$C$37:$C$1000),0))="",NA(),INDEX('Data Tab - BV Infill'!T$37:T$1000,MATCH($B154,INT('Data Tab - BV Infill'!$C$37:$C$1000),0))),MAX(IF('SCADA Data'!$B$37:$B$402=$B154,'SCADA Data'!E$37:E$402,""),IF('SCADA Data - Historic'!$B$37:$B$402=$B154,'SCADA Data - Historic'!E$37:E$402,""))))</f>
        <v>191.90234375</v>
      </c>
      <c r="E154" s="269" cm="1">
        <f t="array" aca="1" ref="E154" ca="1">IF($B154="","",IFERROR(IF(INDEX('Data Tab - BV Infill'!U$37:U$1000,MATCH($B154,INT('Data Tab - BV Infill'!$C$37:$C$1000),0))="",NA(),INDEX('Data Tab - BV Infill'!U$37:U$1000,MATCH($B154,INT('Data Tab - BV Infill'!$C$37:$C$1000),0))),MAX(IF('SCADA Data'!$B$37:$B$402=$B154,'SCADA Data'!F$37:F$402,""),IF('SCADA Data - Historic'!$B$37:$B$402=$B154,'SCADA Data - Historic'!F$37:F$402,""))))</f>
        <v>0</v>
      </c>
      <c r="F154" s="114" t="str">
        <f t="array" aca="1" ref="F154" ca="1">IFERROR(INDEX('Data Tab - BV Infill'!$S$37:$S$402,MATCH($B154,INT('Data Tab - BV Infill'!$C$37:$C$402)*('Data Tab - BV Infill'!$S$37:$S$402&lt;&gt;""),0)),"")</f>
        <v/>
      </c>
      <c r="G154" s="270" cm="1">
        <f t="array" aca="1" ref="G154" ca="1">IF($B154="","",IFERROR(IF(INDEX('Data Tab - MK Infill'!R$37:R$402,MATCH($B154,INT('Data Tab - MK Infill'!$C$37:$C$402),0))="",NA(),INDEX('Data Tab - MK Infill'!R$37:R$402,MATCH($B154,INT('Data Tab - MK Infill'!$C$37:$C$402),0))),MAX(IF('SCADA Data'!$B$37:$B$402=$B154,'SCADA Data'!G$37:G$402,""),IF('SCADA Data - Historic'!$B$37:$B$402=$B154,'SCADA Data - Historic'!G$37:G$402,""))))</f>
        <v>1497</v>
      </c>
      <c r="H154" s="114" t="str">
        <f t="array" aca="1" ref="H154" ca="1">IFERROR(INDEX('Data Tab - MK Infill'!$S$37:$S$402,MATCH($B154,INT('Data Tab - MK Infill'!$C$37:$C$402)*('Data Tab - MK Infill'!$S$37:$S$402&lt;&gt;""),0)),"")</f>
        <v/>
      </c>
      <c r="I154" s="273" cm="1">
        <f t="array" aca="1" ref="I154" ca="1">IF($B154="","",IFERROR(IF(INDEX('Data Tab - NH Infill'!R$37:R$1000,MATCH($B154,INT('Data Tab - NH Infill'!$C$37:$C$1000),0))="",NA(),INDEX('Data Tab - NH Infill'!R$37:R$1000,MATCH($B154,INT('Data Tab - NH Infill'!$C$37:$C$1000),0))),MAX(IF('SCADA Data'!$B$37:$B$402=$B154,'SCADA Data'!I$37:I$402,""),IF('SCADA Data - Historic'!$B$37:$B$402=$B154,'SCADA Data - Historic'!I$37:I$402,""))))</f>
        <v>1456</v>
      </c>
      <c r="J154" s="114" t="str">
        <f t="array" aca="1" ref="J154" ca="1">IFERROR(INDEX('Data Tab - NH Infill'!$S$37:$S$1000,MATCH($B154,INT('Data Tab - NH Infill'!$C$37:$C$1000)*('Data Tab - NH Infill'!$S$37:$S$1000&lt;&gt;""),0)),"")</f>
        <v/>
      </c>
      <c r="K154" s="272">
        <f t="array" aca="1" ref="K154" ca="1">IF($B154="","",IFERROR(IF(INDEX('Data Tab - SH Infill'!R$37:R$402,MATCH($B154,INT('Data Tab - SH Infill'!$C$37:$C$402),0))="",NA(),INDEX('Data Tab - SH Infill'!R$37:R$402,MATCH($B154,INT('Data Tab - SH Infill'!$C$37:$C$402),0))),MAX(IF('SCADA Data'!$B$37:$B$8980=$B154,'SCADA Data'!H$37:H$8980,""),IF('SCADA Data - Historic'!$B$37:$B$8980=$B154,'SCADA Data - Historic'!H$37:H$8980,""))))</f>
        <v>185.85000610351563</v>
      </c>
      <c r="L154" s="250" t="str">
        <f t="array" aca="1" ref="L154" ca="1">IFERROR(INDEX('Data Tab - SH Infill'!$S$37:$S$402,MATCH($B154,INT('Data Tab - SH Infill'!$C$37:$C$402)*('Data Tab - SH Infill'!$S$37:$S$402&lt;&gt;""),0)),"")</f>
        <v/>
      </c>
    </row>
    <row r="155" spans="2:12" s="264" customFormat="1" x14ac:dyDescent="0.2">
      <c r="B155" s="265">
        <f t="shared" ca="1" si="2"/>
        <v>45071</v>
      </c>
      <c r="C155" s="266" cm="1">
        <f t="array" aca="1" ref="C155" ca="1">IF($B155="","",IFERROR(IF(INDEX('Data Tab - BV Infill'!R$37:R$1000,MATCH($B155,INT('Data Tab - BV Infill'!$C$37:$C$1000),0))="",NA(),INDEX('Data Tab - BV Infill'!R$37:R$1000,MATCH($B155,INT('Data Tab - BV Infill'!$C$37:$C$1000),0))),MAX(IF('SCADA Data'!$B$37:$B$402=$B155,'SCADA Data'!D$37:D$402,""),IF('SCADA Data - Historic'!$B$37:$B$402=$B155,'SCADA Data - Historic'!D$37:D$402,""))))</f>
        <v>181.5771484375</v>
      </c>
      <c r="D155" s="267" cm="1">
        <f t="array" aca="1" ref="D155" ca="1">IF($B155="","",IFERROR(IF(INDEX('Data Tab - BV Infill'!T$37:T$1000,MATCH($B155,INT('Data Tab - BV Infill'!$C$37:$C$1000),0))="",NA(),INDEX('Data Tab - BV Infill'!T$37:T$1000,MATCH($B155,INT('Data Tab - BV Infill'!$C$37:$C$1000),0))),MAX(IF('SCADA Data'!$B$37:$B$402=$B155,'SCADA Data'!E$37:E$402,""),IF('SCADA Data - Historic'!$B$37:$B$402=$B155,'SCADA Data - Historic'!E$37:E$402,""))))</f>
        <v>178.49609375</v>
      </c>
      <c r="E155" s="267" cm="1">
        <f t="array" aca="1" ref="E155" ca="1">IF($B155="","",IFERROR(IF(INDEX('Data Tab - BV Infill'!U$37:U$1000,MATCH($B155,INT('Data Tab - BV Infill'!$C$37:$C$1000),0))="",NA(),INDEX('Data Tab - BV Infill'!U$37:U$1000,MATCH($B155,INT('Data Tab - BV Infill'!$C$37:$C$1000),0))),MAX(IF('SCADA Data'!$B$37:$B$402=$B155,'SCADA Data'!F$37:F$402,""),IF('SCADA Data - Historic'!$B$37:$B$402=$B155,'SCADA Data - Historic'!F$37:F$402,""))))</f>
        <v>0</v>
      </c>
      <c r="F155" s="101" t="str">
        <f t="array" aca="1" ref="F155" ca="1">IFERROR(INDEX('Data Tab - BV Infill'!$S$37:$S$402,MATCH($B155,INT('Data Tab - BV Infill'!$C$37:$C$402)*('Data Tab - BV Infill'!$S$37:$S$402&lt;&gt;""),0)),"")</f>
        <v/>
      </c>
      <c r="G155" s="266" cm="1">
        <f t="array" aca="1" ref="G155" ca="1">IF($B155="","",IFERROR(IF(INDEX('Data Tab - MK Infill'!R$37:R$402,MATCH($B155,INT('Data Tab - MK Infill'!$C$37:$C$402),0))="",NA(),INDEX('Data Tab - MK Infill'!R$37:R$402,MATCH($B155,INT('Data Tab - MK Infill'!$C$37:$C$402),0))),MAX(IF('SCADA Data'!$B$37:$B$402=$B155,'SCADA Data'!G$37:G$402,""),IF('SCADA Data - Historic'!$B$37:$B$402=$B155,'SCADA Data - Historic'!G$37:G$402,""))))</f>
        <v>1473</v>
      </c>
      <c r="H155" s="101" t="str">
        <f t="array" aca="1" ref="H155" ca="1">IFERROR(INDEX('Data Tab - MK Infill'!$S$37:$S$402,MATCH($B155,INT('Data Tab - MK Infill'!$C$37:$C$402)*('Data Tab - MK Infill'!$S$37:$S$402&lt;&gt;""),0)),"")</f>
        <v/>
      </c>
      <c r="I155" s="266" cm="1">
        <f t="array" aca="1" ref="I155" ca="1">IF($B155="","",IFERROR(IF(INDEX('Data Tab - NH Infill'!R$37:R$1000,MATCH($B155,INT('Data Tab - NH Infill'!$C$37:$C$1000),0))="",NA(),INDEX('Data Tab - NH Infill'!R$37:R$1000,MATCH($B155,INT('Data Tab - NH Infill'!$C$37:$C$1000),0))),MAX(IF('SCADA Data'!$B$37:$B$402=$B155,'SCADA Data'!I$37:I$402,""),IF('SCADA Data - Historic'!$B$37:$B$402=$B155,'SCADA Data - Historic'!I$37:I$402,""))))</f>
        <v>1456</v>
      </c>
      <c r="J155" s="101" t="str">
        <f t="array" aca="1" ref="J155" ca="1">IFERROR(INDEX('Data Tab - NH Infill'!$S$37:$S$1000,MATCH($B155,INT('Data Tab - NH Infill'!$C$37:$C$1000)*('Data Tab - NH Infill'!$S$37:$S$1000&lt;&gt;""),0)),"")</f>
        <v/>
      </c>
      <c r="K155" s="266">
        <f t="array" aca="1" ref="K155" ca="1">IF($B155="","",IFERROR(IF(INDEX('Data Tab - SH Infill'!R$37:R$402,MATCH($B155,INT('Data Tab - SH Infill'!$C$37:$C$402),0))="",NA(),INDEX('Data Tab - SH Infill'!R$37:R$402,MATCH($B155,INT('Data Tab - SH Infill'!$C$37:$C$402),0))),MAX(IF('SCADA Data'!$B$37:$B$8980=$B155,'SCADA Data'!H$37:H$8980,""),IF('SCADA Data - Historic'!$B$37:$B$8980=$B155,'SCADA Data - Historic'!H$37:H$8980,""))))</f>
        <v>182.33999633789063</v>
      </c>
      <c r="L155" s="249" t="str">
        <f t="array" aca="1" ref="L155" ca="1">IFERROR(INDEX('Data Tab - SH Infill'!$S$37:$S$402,MATCH($B155,INT('Data Tab - SH Infill'!$C$37:$C$402)*('Data Tab - SH Infill'!$S$37:$S$402&lt;&gt;""),0)),"")</f>
        <v/>
      </c>
    </row>
    <row r="156" spans="2:12" s="264" customFormat="1" x14ac:dyDescent="0.2">
      <c r="B156" s="265">
        <f t="shared" ca="1" si="2"/>
        <v>45072</v>
      </c>
      <c r="C156" s="268" cm="1">
        <f t="array" aca="1" ref="C156" ca="1">IF($B156="","",IFERROR(IF(INDEX('Data Tab - BV Infill'!R$37:R$1000,MATCH($B156,INT('Data Tab - BV Infill'!$C$37:$C$1000),0))="",NA(),INDEX('Data Tab - BV Infill'!R$37:R$1000,MATCH($B156,INT('Data Tab - BV Infill'!$C$37:$C$1000),0))),MAX(IF('SCADA Data'!$B$37:$B$402=$B156,'SCADA Data'!D$37:D$402,""),IF('SCADA Data - Historic'!$B$37:$B$402=$B156,'SCADA Data - Historic'!D$37:D$402,""))))</f>
        <v>175.5712890625</v>
      </c>
      <c r="D156" s="269" cm="1">
        <f t="array" aca="1" ref="D156" ca="1">IF($B156="","",IFERROR(IF(INDEX('Data Tab - BV Infill'!T$37:T$1000,MATCH($B156,INT('Data Tab - BV Infill'!$C$37:$C$1000),0))="",NA(),INDEX('Data Tab - BV Infill'!T$37:T$1000,MATCH($B156,INT('Data Tab - BV Infill'!$C$37:$C$1000),0))),MAX(IF('SCADA Data'!$B$37:$B$402=$B156,'SCADA Data'!E$37:E$402,""),IF('SCADA Data - Historic'!$B$37:$B$402=$B156,'SCADA Data - Historic'!E$37:E$402,""))))</f>
        <v>176.16015625</v>
      </c>
      <c r="E156" s="269" cm="1">
        <f t="array" aca="1" ref="E156" ca="1">IF($B156="","",IFERROR(IF(INDEX('Data Tab - BV Infill'!U$37:U$1000,MATCH($B156,INT('Data Tab - BV Infill'!$C$37:$C$1000),0))="",NA(),INDEX('Data Tab - BV Infill'!U$37:U$1000,MATCH($B156,INT('Data Tab - BV Infill'!$C$37:$C$1000),0))),MAX(IF('SCADA Data'!$B$37:$B$402=$B156,'SCADA Data'!F$37:F$402,""),IF('SCADA Data - Historic'!$B$37:$B$402=$B156,'SCADA Data - Historic'!F$37:F$402,""))))</f>
        <v>0</v>
      </c>
      <c r="F156" s="114" t="str">
        <f t="array" aca="1" ref="F156" ca="1">IFERROR(INDEX('Data Tab - BV Infill'!$S$37:$S$402,MATCH($B156,INT('Data Tab - BV Infill'!$C$37:$C$402)*('Data Tab - BV Infill'!$S$37:$S$402&lt;&gt;""),0)),"")</f>
        <v/>
      </c>
      <c r="G156" s="270" cm="1">
        <f t="array" aca="1" ref="G156" ca="1">IF($B156="","",IFERROR(IF(INDEX('Data Tab - MK Infill'!R$37:R$402,MATCH($B156,INT('Data Tab - MK Infill'!$C$37:$C$402),0))="",NA(),INDEX('Data Tab - MK Infill'!R$37:R$402,MATCH($B156,INT('Data Tab - MK Infill'!$C$37:$C$402),0))),MAX(IF('SCADA Data'!$B$37:$B$402=$B156,'SCADA Data'!G$37:G$402,""),IF('SCADA Data - Historic'!$B$37:$B$402=$B156,'SCADA Data - Historic'!G$37:G$402,""))))</f>
        <v>0</v>
      </c>
      <c r="H156" s="114" t="str">
        <f t="array" aca="1" ref="H156" ca="1">IFERROR(INDEX('Data Tab - MK Infill'!$S$37:$S$402,MATCH($B156,INT('Data Tab - MK Infill'!$C$37:$C$402)*('Data Tab - MK Infill'!$S$37:$S$402&lt;&gt;""),0)),"")</f>
        <v/>
      </c>
      <c r="I156" s="273" cm="1">
        <f t="array" aca="1" ref="I156" ca="1">IF($B156="","",IFERROR(IF(INDEX('Data Tab - NH Infill'!R$37:R$1000,MATCH($B156,INT('Data Tab - NH Infill'!$C$37:$C$1000),0))="",NA(),INDEX('Data Tab - NH Infill'!R$37:R$1000,MATCH($B156,INT('Data Tab - NH Infill'!$C$37:$C$1000),0))),MAX(IF('SCADA Data'!$B$37:$B$402=$B156,'SCADA Data'!I$37:I$402,""),IF('SCADA Data - Historic'!$B$37:$B$402=$B156,'SCADA Data - Historic'!I$37:I$402,""))))</f>
        <v>1381</v>
      </c>
      <c r="J156" s="114" t="str">
        <f t="array" aca="1" ref="J156" ca="1">IFERROR(INDEX('Data Tab - NH Infill'!$S$37:$S$1000,MATCH($B156,INT('Data Tab - NH Infill'!$C$37:$C$1000)*('Data Tab - NH Infill'!$S$37:$S$1000&lt;&gt;""),0)),"")</f>
        <v/>
      </c>
      <c r="K156" s="272">
        <f t="array" aca="1" ref="K156" ca="1">IF($B156="","",IFERROR(IF(INDEX('Data Tab - SH Infill'!R$37:R$402,MATCH($B156,INT('Data Tab - SH Infill'!$C$37:$C$402),0))="",NA(),INDEX('Data Tab - SH Infill'!R$37:R$402,MATCH($B156,INT('Data Tab - SH Infill'!$C$37:$C$402),0))),MAX(IF('SCADA Data'!$B$37:$B$8980=$B156,'SCADA Data'!H$37:H$8980,""),IF('SCADA Data - Historic'!$B$37:$B$8980=$B156,'SCADA Data - Historic'!H$37:H$8980,""))))</f>
        <v>176.58999633789063</v>
      </c>
      <c r="L156" s="250" t="str">
        <f t="array" aca="1" ref="L156" ca="1">IFERROR(INDEX('Data Tab - SH Infill'!$S$37:$S$402,MATCH($B156,INT('Data Tab - SH Infill'!$C$37:$C$402)*('Data Tab - SH Infill'!$S$37:$S$402&lt;&gt;""),0)),"")</f>
        <v/>
      </c>
    </row>
    <row r="157" spans="2:12" s="264" customFormat="1" x14ac:dyDescent="0.2">
      <c r="B157" s="265">
        <f t="shared" ca="1" si="2"/>
        <v>45073</v>
      </c>
      <c r="C157" s="266" cm="1">
        <f t="array" aca="1" ref="C157" ca="1">IF($B157="","",IFERROR(IF(INDEX('Data Tab - BV Infill'!R$37:R$1000,MATCH($B157,INT('Data Tab - BV Infill'!$C$37:$C$1000),0))="",NA(),INDEX('Data Tab - BV Infill'!R$37:R$1000,MATCH($B157,INT('Data Tab - BV Infill'!$C$37:$C$1000),0))),MAX(IF('SCADA Data'!$B$37:$B$402=$B157,'SCADA Data'!D$37:D$402,""),IF('SCADA Data - Historic'!$B$37:$B$402=$B157,'SCADA Data - Historic'!D$37:D$402,""))))</f>
        <v>191.136474609375</v>
      </c>
      <c r="D157" s="267" cm="1">
        <f t="array" aca="1" ref="D157" ca="1">IF($B157="","",IFERROR(IF(INDEX('Data Tab - BV Infill'!T$37:T$1000,MATCH($B157,INT('Data Tab - BV Infill'!$C$37:$C$1000),0))="",NA(),INDEX('Data Tab - BV Infill'!T$37:T$1000,MATCH($B157,INT('Data Tab - BV Infill'!$C$37:$C$1000),0))),MAX(IF('SCADA Data'!$B$37:$B$402=$B157,'SCADA Data'!E$37:E$402,""),IF('SCADA Data - Historic'!$B$37:$B$402=$B157,'SCADA Data - Historic'!E$37:E$402,""))))</f>
        <v>21.099609375</v>
      </c>
      <c r="E157" s="267" cm="1">
        <f t="array" aca="1" ref="E157" ca="1">IF($B157="","",IFERROR(IF(INDEX('Data Tab - BV Infill'!U$37:U$1000,MATCH($B157,INT('Data Tab - BV Infill'!$C$37:$C$1000),0))="",NA(),INDEX('Data Tab - BV Infill'!U$37:U$1000,MATCH($B157,INT('Data Tab - BV Infill'!$C$37:$C$1000),0))),MAX(IF('SCADA Data'!$B$37:$B$402=$B157,'SCADA Data'!F$37:F$402,""),IF('SCADA Data - Historic'!$B$37:$B$402=$B157,'SCADA Data - Historic'!F$37:F$402,""))))</f>
        <v>0</v>
      </c>
      <c r="F157" s="101" t="str">
        <f t="array" aca="1" ref="F157" ca="1">IFERROR(INDEX('Data Tab - BV Infill'!$S$37:$S$402,MATCH($B157,INT('Data Tab - BV Infill'!$C$37:$C$402)*('Data Tab - BV Infill'!$S$37:$S$402&lt;&gt;""),0)),"")</f>
        <v/>
      </c>
      <c r="G157" s="266" cm="1">
        <f t="array" aca="1" ref="G157" ca="1">IF($B157="","",IFERROR(IF(INDEX('Data Tab - MK Infill'!R$37:R$402,MATCH($B157,INT('Data Tab - MK Infill'!$C$37:$C$402),0))="",NA(),INDEX('Data Tab - MK Infill'!R$37:R$402,MATCH($B157,INT('Data Tab - MK Infill'!$C$37:$C$402),0))),MAX(IF('SCADA Data'!$B$37:$B$402=$B157,'SCADA Data'!G$37:G$402,""),IF('SCADA Data - Historic'!$B$37:$B$402=$B157,'SCADA Data - Historic'!G$37:G$402,""))))</f>
        <v>109</v>
      </c>
      <c r="H157" s="101" t="str">
        <f t="array" aca="1" ref="H157" ca="1">IFERROR(INDEX('Data Tab - MK Infill'!$S$37:$S$402,MATCH($B157,INT('Data Tab - MK Infill'!$C$37:$C$402)*('Data Tab - MK Infill'!$S$37:$S$402&lt;&gt;""),0)),"")</f>
        <v/>
      </c>
      <c r="I157" s="266" cm="1">
        <f t="array" aca="1" ref="I157" ca="1">IF($B157="","",IFERROR(IF(INDEX('Data Tab - NH Infill'!R$37:R$1000,MATCH($B157,INT('Data Tab - NH Infill'!$C$37:$C$1000),0))="",NA(),INDEX('Data Tab - NH Infill'!R$37:R$1000,MATCH($B157,INT('Data Tab - NH Infill'!$C$37:$C$1000),0))),MAX(IF('SCADA Data'!$B$37:$B$402=$B157,'SCADA Data'!I$37:I$402,""),IF('SCADA Data - Historic'!$B$37:$B$402=$B157,'SCADA Data - Historic'!I$37:I$402,""))))</f>
        <v>1420</v>
      </c>
      <c r="J157" s="101" t="str">
        <f t="array" aca="1" ref="J157" ca="1">IFERROR(INDEX('Data Tab - NH Infill'!$S$37:$S$1000,MATCH($B157,INT('Data Tab - NH Infill'!$C$37:$C$1000)*('Data Tab - NH Infill'!$S$37:$S$1000&lt;&gt;""),0)),"")</f>
        <v/>
      </c>
      <c r="K157" s="266">
        <f t="array" aca="1" ref="K157" ca="1">IF($B157="","",IFERROR(IF(INDEX('Data Tab - SH Infill'!R$37:R$402,MATCH($B157,INT('Data Tab - SH Infill'!$C$37:$C$402),0))="",NA(),INDEX('Data Tab - SH Infill'!R$37:R$402,MATCH($B157,INT('Data Tab - SH Infill'!$C$37:$C$402),0))),MAX(IF('SCADA Data'!$B$37:$B$8980=$B157,'SCADA Data'!H$37:H$8980,""),IF('SCADA Data - Historic'!$B$37:$B$8980=$B157,'SCADA Data - Historic'!H$37:H$8980,""))))</f>
        <v>183.80999755859375</v>
      </c>
      <c r="L157" s="249" t="str">
        <f t="array" aca="1" ref="L157" ca="1">IFERROR(INDEX('Data Tab - SH Infill'!$S$37:$S$402,MATCH($B157,INT('Data Tab - SH Infill'!$C$37:$C$402)*('Data Tab - SH Infill'!$S$37:$S$402&lt;&gt;""),0)),"")</f>
        <v/>
      </c>
    </row>
    <row r="158" spans="2:12" s="264" customFormat="1" x14ac:dyDescent="0.2">
      <c r="B158" s="265">
        <f t="shared" ca="1" si="2"/>
        <v>45074</v>
      </c>
      <c r="C158" s="268" cm="1">
        <f t="array" aca="1" ref="C158" ca="1">IF($B158="","",IFERROR(IF(INDEX('Data Tab - BV Infill'!R$37:R$1000,MATCH($B158,INT('Data Tab - BV Infill'!$C$37:$C$1000),0))="",NA(),INDEX('Data Tab - BV Infill'!R$37:R$1000,MATCH($B158,INT('Data Tab - BV Infill'!$C$37:$C$1000),0))),MAX(IF('SCADA Data'!$B$37:$B$402=$B158,'SCADA Data'!D$37:D$402,""),IF('SCADA Data - Historic'!$B$37:$B$402=$B158,'SCADA Data - Historic'!D$37:D$402,""))))</f>
        <v>196.9921875</v>
      </c>
      <c r="D158" s="269" cm="1">
        <f t="array" aca="1" ref="D158" ca="1">IF($B158="","",IFERROR(IF(INDEX('Data Tab - BV Infill'!T$37:T$1000,MATCH($B158,INT('Data Tab - BV Infill'!$C$37:$C$1000),0))="",NA(),INDEX('Data Tab - BV Infill'!T$37:T$1000,MATCH($B158,INT('Data Tab - BV Infill'!$C$37:$C$1000),0))),MAX(IF('SCADA Data'!$B$37:$B$402=$B158,'SCADA Data'!E$37:E$402,""),IF('SCADA Data - Historic'!$B$37:$B$402=$B158,'SCADA Data - Historic'!E$37:E$402,""))))</f>
        <v>268.251953125</v>
      </c>
      <c r="E158" s="269" cm="1">
        <f t="array" aca="1" ref="E158" ca="1">IF($B158="","",IFERROR(IF(INDEX('Data Tab - BV Infill'!U$37:U$1000,MATCH($B158,INT('Data Tab - BV Infill'!$C$37:$C$1000),0))="",NA(),INDEX('Data Tab - BV Infill'!U$37:U$1000,MATCH($B158,INT('Data Tab - BV Infill'!$C$37:$C$1000),0))),MAX(IF('SCADA Data'!$B$37:$B$402=$B158,'SCADA Data'!F$37:F$402,""),IF('SCADA Data - Historic'!$B$37:$B$402=$B158,'SCADA Data - Historic'!F$37:F$402,""))))</f>
        <v>0</v>
      </c>
      <c r="F158" s="114" t="str">
        <f t="array" aca="1" ref="F158" ca="1">IFERROR(INDEX('Data Tab - BV Infill'!$S$37:$S$402,MATCH($B158,INT('Data Tab - BV Infill'!$C$37:$C$402)*('Data Tab - BV Infill'!$S$37:$S$402&lt;&gt;""),0)),"")</f>
        <v/>
      </c>
      <c r="G158" s="270" cm="1">
        <f t="array" aca="1" ref="G158" ca="1">IF($B158="","",IFERROR(IF(INDEX('Data Tab - MK Infill'!R$37:R$402,MATCH($B158,INT('Data Tab - MK Infill'!$C$37:$C$402),0))="",NA(),INDEX('Data Tab - MK Infill'!R$37:R$402,MATCH($B158,INT('Data Tab - MK Infill'!$C$37:$C$402),0))),MAX(IF('SCADA Data'!$B$37:$B$402=$B158,'SCADA Data'!G$37:G$402,""),IF('SCADA Data - Historic'!$B$37:$B$402=$B158,'SCADA Data - Historic'!G$37:G$402,""))))</f>
        <v>866</v>
      </c>
      <c r="H158" s="114" t="str">
        <f t="array" aca="1" ref="H158" ca="1">IFERROR(INDEX('Data Tab - MK Infill'!$S$37:$S$402,MATCH($B158,INT('Data Tab - MK Infill'!$C$37:$C$402)*('Data Tab - MK Infill'!$S$37:$S$402&lt;&gt;""),0)),"")</f>
        <v/>
      </c>
      <c r="I158" s="273" cm="1">
        <f t="array" aca="1" ref="I158" ca="1">IF($B158="","",IFERROR(IF(INDEX('Data Tab - NH Infill'!R$37:R$1000,MATCH($B158,INT('Data Tab - NH Infill'!$C$37:$C$1000),0))="",NA(),INDEX('Data Tab - NH Infill'!R$37:R$1000,MATCH($B158,INT('Data Tab - NH Infill'!$C$37:$C$1000),0))),MAX(IF('SCADA Data'!$B$37:$B$402=$B158,'SCADA Data'!I$37:I$402,""),IF('SCADA Data - Historic'!$B$37:$B$402=$B158,'SCADA Data - Historic'!I$37:I$402,""))))</f>
        <v>1475</v>
      </c>
      <c r="J158" s="114" t="str">
        <f t="array" aca="1" ref="J158" ca="1">IFERROR(INDEX('Data Tab - NH Infill'!$S$37:$S$1000,MATCH($B158,INT('Data Tab - NH Infill'!$C$37:$C$1000)*('Data Tab - NH Infill'!$S$37:$S$1000&lt;&gt;""),0)),"")</f>
        <v/>
      </c>
      <c r="K158" s="272">
        <f t="array" aca="1" ref="K158" ca="1">IF($B158="","",IFERROR(IF(INDEX('Data Tab - SH Infill'!R$37:R$402,MATCH($B158,INT('Data Tab - SH Infill'!$C$37:$C$402),0))="",NA(),INDEX('Data Tab - SH Infill'!R$37:R$402,MATCH($B158,INT('Data Tab - SH Infill'!$C$37:$C$402),0))),MAX(IF('SCADA Data'!$B$37:$B$8980=$B158,'SCADA Data'!H$37:H$8980,""),IF('SCADA Data - Historic'!$B$37:$B$8980=$B158,'SCADA Data - Historic'!H$37:H$8980,""))))</f>
        <v>179.46000671386719</v>
      </c>
      <c r="L158" s="250" t="str">
        <f t="array" aca="1" ref="L158" ca="1">IFERROR(INDEX('Data Tab - SH Infill'!$S$37:$S$402,MATCH($B158,INT('Data Tab - SH Infill'!$C$37:$C$402)*('Data Tab - SH Infill'!$S$37:$S$402&lt;&gt;""),0)),"")</f>
        <v/>
      </c>
    </row>
    <row r="159" spans="2:12" s="264" customFormat="1" x14ac:dyDescent="0.2">
      <c r="B159" s="265">
        <f t="shared" ca="1" si="2"/>
        <v>45075</v>
      </c>
      <c r="C159" s="266" cm="1">
        <f t="array" aca="1" ref="C159" ca="1">IF($B159="","",IFERROR(IF(INDEX('Data Tab - BV Infill'!R$37:R$1000,MATCH($B159,INT('Data Tab - BV Infill'!$C$37:$C$1000),0))="",NA(),INDEX('Data Tab - BV Infill'!R$37:R$1000,MATCH($B159,INT('Data Tab - BV Infill'!$C$37:$C$1000),0))),MAX(IF('SCADA Data'!$B$37:$B$402=$B159,'SCADA Data'!D$37:D$402,""),IF('SCADA Data - Historic'!$B$37:$B$402=$B159,'SCADA Data - Historic'!D$37:D$402,""))))</f>
        <v>188.3837890625</v>
      </c>
      <c r="D159" s="267" cm="1">
        <f t="array" aca="1" ref="D159" ca="1">IF($B159="","",IFERROR(IF(INDEX('Data Tab - BV Infill'!T$37:T$1000,MATCH($B159,INT('Data Tab - BV Infill'!$C$37:$C$1000),0))="",NA(),INDEX('Data Tab - BV Infill'!T$37:T$1000,MATCH($B159,INT('Data Tab - BV Infill'!$C$37:$C$1000),0))),MAX(IF('SCADA Data'!$B$37:$B$402=$B159,'SCADA Data'!E$37:E$402,""),IF('SCADA Data - Historic'!$B$37:$B$402=$B159,'SCADA Data - Historic'!E$37:E$402,""))))</f>
        <v>232.12109375</v>
      </c>
      <c r="E159" s="267" cm="1">
        <f t="array" aca="1" ref="E159" ca="1">IF($B159="","",IFERROR(IF(INDEX('Data Tab - BV Infill'!U$37:U$1000,MATCH($B159,INT('Data Tab - BV Infill'!$C$37:$C$1000),0))="",NA(),INDEX('Data Tab - BV Infill'!U$37:U$1000,MATCH($B159,INT('Data Tab - BV Infill'!$C$37:$C$1000),0))),MAX(IF('SCADA Data'!$B$37:$B$402=$B159,'SCADA Data'!F$37:F$402,""),IF('SCADA Data - Historic'!$B$37:$B$402=$B159,'SCADA Data - Historic'!F$37:F$402,""))))</f>
        <v>0</v>
      </c>
      <c r="F159" s="101" t="str">
        <f t="array" aca="1" ref="F159" ca="1">IFERROR(INDEX('Data Tab - BV Infill'!$S$37:$S$402,MATCH($B159,INT('Data Tab - BV Infill'!$C$37:$C$402)*('Data Tab - BV Infill'!$S$37:$S$402&lt;&gt;""),0)),"")</f>
        <v/>
      </c>
      <c r="G159" s="266" cm="1">
        <f t="array" aca="1" ref="G159" ca="1">IF($B159="","",IFERROR(IF(INDEX('Data Tab - MK Infill'!R$37:R$402,MATCH($B159,INT('Data Tab - MK Infill'!$C$37:$C$402),0))="",NA(),INDEX('Data Tab - MK Infill'!R$37:R$402,MATCH($B159,INT('Data Tab - MK Infill'!$C$37:$C$402),0))),MAX(IF('SCADA Data'!$B$37:$B$402=$B159,'SCADA Data'!G$37:G$402,""),IF('SCADA Data - Historic'!$B$37:$B$402=$B159,'SCADA Data - Historic'!G$37:G$402,""))))</f>
        <v>866</v>
      </c>
      <c r="H159" s="101" t="str">
        <f t="array" aca="1" ref="H159" ca="1">IFERROR(INDEX('Data Tab - MK Infill'!$S$37:$S$402,MATCH($B159,INT('Data Tab - MK Infill'!$C$37:$C$402)*('Data Tab - MK Infill'!$S$37:$S$402&lt;&gt;""),0)),"")</f>
        <v/>
      </c>
      <c r="I159" s="266" cm="1">
        <f t="array" aca="1" ref="I159" ca="1">IF($B159="","",IFERROR(IF(INDEX('Data Tab - NH Infill'!R$37:R$1000,MATCH($B159,INT('Data Tab - NH Infill'!$C$37:$C$1000),0))="",NA(),INDEX('Data Tab - NH Infill'!R$37:R$1000,MATCH($B159,INT('Data Tab - NH Infill'!$C$37:$C$1000),0))),MAX(IF('SCADA Data'!$B$37:$B$402=$B159,'SCADA Data'!I$37:I$402,""),IF('SCADA Data - Historic'!$B$37:$B$402=$B159,'SCADA Data - Historic'!I$37:I$402,""))))</f>
        <v>1406</v>
      </c>
      <c r="J159" s="101" t="str">
        <f t="array" aca="1" ref="J159" ca="1">IFERROR(INDEX('Data Tab - NH Infill'!$S$37:$S$1000,MATCH($B159,INT('Data Tab - NH Infill'!$C$37:$C$1000)*('Data Tab - NH Infill'!$S$37:$S$1000&lt;&gt;""),0)),"")</f>
        <v/>
      </c>
      <c r="K159" s="266">
        <f t="array" aca="1" ref="K159" ca="1">IF($B159="","",IFERROR(IF(INDEX('Data Tab - SH Infill'!R$37:R$402,MATCH($B159,INT('Data Tab - SH Infill'!$C$37:$C$402),0))="",NA(),INDEX('Data Tab - SH Infill'!R$37:R$402,MATCH($B159,INT('Data Tab - SH Infill'!$C$37:$C$402),0))),MAX(IF('SCADA Data'!$B$37:$B$8980=$B159,'SCADA Data'!H$37:H$8980,""),IF('SCADA Data - Historic'!$B$37:$B$8980=$B159,'SCADA Data - Historic'!H$37:H$8980,""))))</f>
        <v>170.69000244140625</v>
      </c>
      <c r="L159" s="249" t="str">
        <f t="array" aca="1" ref="L159" ca="1">IFERROR(INDEX('Data Tab - SH Infill'!$S$37:$S$402,MATCH($B159,INT('Data Tab - SH Infill'!$C$37:$C$402)*('Data Tab - SH Infill'!$S$37:$S$402&lt;&gt;""),0)),"")</f>
        <v/>
      </c>
    </row>
    <row r="160" spans="2:12" s="264" customFormat="1" x14ac:dyDescent="0.2">
      <c r="B160" s="265">
        <f t="shared" ca="1" si="2"/>
        <v>45076</v>
      </c>
      <c r="C160" s="268" cm="1">
        <f t="array" aca="1" ref="C160" ca="1">IF($B160="","",IFERROR(IF(INDEX('Data Tab - BV Infill'!R$37:R$1000,MATCH($B160,INT('Data Tab - BV Infill'!$C$37:$C$1000),0))="",NA(),INDEX('Data Tab - BV Infill'!R$37:R$1000,MATCH($B160,INT('Data Tab - BV Infill'!$C$37:$C$1000),0))),MAX(IF('SCADA Data'!$B$37:$B$402=$B160,'SCADA Data'!D$37:D$402,""),IF('SCADA Data - Historic'!$B$37:$B$402=$B160,'SCADA Data - Historic'!D$37:D$402,""))))</f>
        <v>185.931396484375</v>
      </c>
      <c r="D160" s="269" cm="1">
        <f t="array" aca="1" ref="D160" ca="1">IF($B160="","",IFERROR(IF(INDEX('Data Tab - BV Infill'!T$37:T$1000,MATCH($B160,INT('Data Tab - BV Infill'!$C$37:$C$1000),0))="",NA(),INDEX('Data Tab - BV Infill'!T$37:T$1000,MATCH($B160,INT('Data Tab - BV Infill'!$C$37:$C$1000),0))),MAX(IF('SCADA Data'!$B$37:$B$402=$B160,'SCADA Data'!E$37:E$402,""),IF('SCADA Data - Historic'!$B$37:$B$402=$B160,'SCADA Data - Historic'!E$37:E$402,""))))</f>
        <v>182.35546875</v>
      </c>
      <c r="E160" s="269" cm="1">
        <f t="array" aca="1" ref="E160" ca="1">IF($B160="","",IFERROR(IF(INDEX('Data Tab - BV Infill'!U$37:U$1000,MATCH($B160,INT('Data Tab - BV Infill'!$C$37:$C$1000),0))="",NA(),INDEX('Data Tab - BV Infill'!U$37:U$1000,MATCH($B160,INT('Data Tab - BV Infill'!$C$37:$C$1000),0))),MAX(IF('SCADA Data'!$B$37:$B$402=$B160,'SCADA Data'!F$37:F$402,""),IF('SCADA Data - Historic'!$B$37:$B$402=$B160,'SCADA Data - Historic'!F$37:F$402,""))))</f>
        <v>0</v>
      </c>
      <c r="F160" s="114" t="str">
        <f t="array" aca="1" ref="F160" ca="1">IFERROR(INDEX('Data Tab - BV Infill'!$S$37:$S$402,MATCH($B160,INT('Data Tab - BV Infill'!$C$37:$C$402)*('Data Tab - BV Infill'!$S$37:$S$402&lt;&gt;""),0)),"")</f>
        <v/>
      </c>
      <c r="G160" s="270" cm="1">
        <f t="array" aca="1" ref="G160" ca="1">IF($B160="","",IFERROR(IF(INDEX('Data Tab - MK Infill'!R$37:R$402,MATCH($B160,INT('Data Tab - MK Infill'!$C$37:$C$402),0))="",NA(),INDEX('Data Tab - MK Infill'!R$37:R$402,MATCH($B160,INT('Data Tab - MK Infill'!$C$37:$C$402),0))),MAX(IF('SCADA Data'!$B$37:$B$402=$B160,'SCADA Data'!G$37:G$402,""),IF('SCADA Data - Historic'!$B$37:$B$402=$B160,'SCADA Data - Historic'!G$37:G$402,""))))</f>
        <v>756</v>
      </c>
      <c r="H160" s="114" t="str">
        <f t="array" aca="1" ref="H160" ca="1">IFERROR(INDEX('Data Tab - MK Infill'!$S$37:$S$402,MATCH($B160,INT('Data Tab - MK Infill'!$C$37:$C$402)*('Data Tab - MK Infill'!$S$37:$S$402&lt;&gt;""),0)),"")</f>
        <v/>
      </c>
      <c r="I160" s="273" cm="1">
        <f t="array" aca="1" ref="I160" ca="1">IF($B160="","",IFERROR(IF(INDEX('Data Tab - NH Infill'!R$37:R$1000,MATCH($B160,INT('Data Tab - NH Infill'!$C$37:$C$1000),0))="",NA(),INDEX('Data Tab - NH Infill'!R$37:R$1000,MATCH($B160,INT('Data Tab - NH Infill'!$C$37:$C$1000),0))),MAX(IF('SCADA Data'!$B$37:$B$402=$B160,'SCADA Data'!I$37:I$402,""),IF('SCADA Data - Historic'!$B$37:$B$402=$B160,'SCADA Data - Historic'!I$37:I$402,""))))</f>
        <v>1406</v>
      </c>
      <c r="J160" s="114" t="str">
        <f t="array" aca="1" ref="J160" ca="1">IFERROR(INDEX('Data Tab - NH Infill'!$S$37:$S$1000,MATCH($B160,INT('Data Tab - NH Infill'!$C$37:$C$1000)*('Data Tab - NH Infill'!$S$37:$S$1000&lt;&gt;""),0)),"")</f>
        <v/>
      </c>
      <c r="K160" s="272">
        <f t="array" aca="1" ref="K160" ca="1">IF($B160="","",IFERROR(IF(INDEX('Data Tab - SH Infill'!R$37:R$402,MATCH($B160,INT('Data Tab - SH Infill'!$C$37:$C$402),0))="",NA(),INDEX('Data Tab - SH Infill'!R$37:R$402,MATCH($B160,INT('Data Tab - SH Infill'!$C$37:$C$402),0))),MAX(IF('SCADA Data'!$B$37:$B$8980=$B160,'SCADA Data'!H$37:H$8980,""),IF('SCADA Data - Historic'!$B$37:$B$8980=$B160,'SCADA Data - Historic'!H$37:H$8980,""))))</f>
        <v>163.75</v>
      </c>
      <c r="L160" s="250" t="str">
        <f t="array" aca="1" ref="L160" ca="1">IFERROR(INDEX('Data Tab - SH Infill'!$S$37:$S$402,MATCH($B160,INT('Data Tab - SH Infill'!$C$37:$C$402)*('Data Tab - SH Infill'!$S$37:$S$402&lt;&gt;""),0)),"")</f>
        <v/>
      </c>
    </row>
    <row r="161" spans="2:12" s="264" customFormat="1" x14ac:dyDescent="0.2">
      <c r="B161" s="265">
        <f t="shared" ca="1" si="2"/>
        <v>45077</v>
      </c>
      <c r="C161" s="266" cm="1">
        <f t="array" aca="1" ref="C161" ca="1">IF($B161="","",IFERROR(IF(INDEX('Data Tab - BV Infill'!R$37:R$1000,MATCH($B161,INT('Data Tab - BV Infill'!$C$37:$C$1000),0))="",NA(),INDEX('Data Tab - BV Infill'!R$37:R$1000,MATCH($B161,INT('Data Tab - BV Infill'!$C$37:$C$1000),0))),MAX(IF('SCADA Data'!$B$37:$B$402=$B161,'SCADA Data'!D$37:D$402,""),IF('SCADA Data - Historic'!$B$37:$B$402=$B161,'SCADA Data - Historic'!D$37:D$402,""))))</f>
        <v>177.3583984375</v>
      </c>
      <c r="D161" s="267" cm="1">
        <f t="array" aca="1" ref="D161" ca="1">IF($B161="","",IFERROR(IF(INDEX('Data Tab - BV Infill'!T$37:T$1000,MATCH($B161,INT('Data Tab - BV Infill'!$C$37:$C$1000),0))="",NA(),INDEX('Data Tab - BV Infill'!T$37:T$1000,MATCH($B161,INT('Data Tab - BV Infill'!$C$37:$C$1000),0))),MAX(IF('SCADA Data'!$B$37:$B$402=$B161,'SCADA Data'!E$37:E$402,""),IF('SCADA Data - Historic'!$B$37:$B$402=$B161,'SCADA Data - Historic'!E$37:E$402,""))))</f>
        <v>186.951171875</v>
      </c>
      <c r="E161" s="267" cm="1">
        <f t="array" aca="1" ref="E161" ca="1">IF($B161="","",IFERROR(IF(INDEX('Data Tab - BV Infill'!U$37:U$1000,MATCH($B161,INT('Data Tab - BV Infill'!$C$37:$C$1000),0))="",NA(),INDEX('Data Tab - BV Infill'!U$37:U$1000,MATCH($B161,INT('Data Tab - BV Infill'!$C$37:$C$1000),0))),MAX(IF('SCADA Data'!$B$37:$B$402=$B161,'SCADA Data'!F$37:F$402,""),IF('SCADA Data - Historic'!$B$37:$B$402=$B161,'SCADA Data - Historic'!F$37:F$402,""))))</f>
        <v>0</v>
      </c>
      <c r="F161" s="101" t="str">
        <f t="array" aca="1" ref="F161" ca="1">IFERROR(INDEX('Data Tab - BV Infill'!$S$37:$S$402,MATCH($B161,INT('Data Tab - BV Infill'!$C$37:$C$402)*('Data Tab - BV Infill'!$S$37:$S$402&lt;&gt;""),0)),"")</f>
        <v/>
      </c>
      <c r="G161" s="266" cm="1">
        <f t="array" aca="1" ref="G161" ca="1">IF($B161="","",IFERROR(IF(INDEX('Data Tab - MK Infill'!R$37:R$402,MATCH($B161,INT('Data Tab - MK Infill'!$C$37:$C$402),0))="",NA(),INDEX('Data Tab - MK Infill'!R$37:R$402,MATCH($B161,INT('Data Tab - MK Infill'!$C$37:$C$402),0))),MAX(IF('SCADA Data'!$B$37:$B$402=$B161,'SCADA Data'!G$37:G$402,""),IF('SCADA Data - Historic'!$B$37:$B$402=$B161,'SCADA Data - Historic'!G$37:G$402,""))))</f>
        <v>1441</v>
      </c>
      <c r="H161" s="101" t="str">
        <f t="array" aca="1" ref="H161" ca="1">IFERROR(INDEX('Data Tab - MK Infill'!$S$37:$S$402,MATCH($B161,INT('Data Tab - MK Infill'!$C$37:$C$402)*('Data Tab - MK Infill'!$S$37:$S$402&lt;&gt;""),0)),"")</f>
        <v/>
      </c>
      <c r="I161" s="266" cm="1">
        <f t="array" aca="1" ref="I161" ca="1">IF($B161="","",IFERROR(IF(INDEX('Data Tab - NH Infill'!R$37:R$1000,MATCH($B161,INT('Data Tab - NH Infill'!$C$37:$C$1000),0))="",NA(),INDEX('Data Tab - NH Infill'!R$37:R$1000,MATCH($B161,INT('Data Tab - NH Infill'!$C$37:$C$1000),0))),MAX(IF('SCADA Data'!$B$37:$B$402=$B161,'SCADA Data'!I$37:I$402,""),IF('SCADA Data - Historic'!$B$37:$B$402=$B161,'SCADA Data - Historic'!I$37:I$402,""))))</f>
        <v>1416.5</v>
      </c>
      <c r="J161" s="101" t="str">
        <f t="array" aca="1" ref="J161" ca="1">IFERROR(INDEX('Data Tab - NH Infill'!$S$37:$S$1000,MATCH($B161,INT('Data Tab - NH Infill'!$C$37:$C$1000)*('Data Tab - NH Infill'!$S$37:$S$1000&lt;&gt;""),0)),"")</f>
        <v/>
      </c>
      <c r="K161" s="266">
        <f t="array" aca="1" ref="K161" ca="1">IF($B161="","",IFERROR(IF(INDEX('Data Tab - SH Infill'!R$37:R$402,MATCH($B161,INT('Data Tab - SH Infill'!$C$37:$C$402),0))="",NA(),INDEX('Data Tab - SH Infill'!R$37:R$402,MATCH($B161,INT('Data Tab - SH Infill'!$C$37:$C$402),0))),MAX(IF('SCADA Data'!$B$37:$B$8980=$B161,'SCADA Data'!H$37:H$8980,""),IF('SCADA Data - Historic'!$B$37:$B$8980=$B161,'SCADA Data - Historic'!H$37:H$8980,""))))</f>
        <v>174.80000305175781</v>
      </c>
      <c r="L161" s="249" t="str">
        <f t="array" aca="1" ref="L161" ca="1">IFERROR(INDEX('Data Tab - SH Infill'!$S$37:$S$402,MATCH($B161,INT('Data Tab - SH Infill'!$C$37:$C$402)*('Data Tab - SH Infill'!$S$37:$S$402&lt;&gt;""),0)),"")</f>
        <v/>
      </c>
    </row>
    <row r="162" spans="2:12" s="264" customFormat="1" x14ac:dyDescent="0.2">
      <c r="B162" s="265">
        <f t="shared" ca="1" si="2"/>
        <v>45078</v>
      </c>
      <c r="C162" s="268" cm="1">
        <f t="array" aca="1" ref="C162" ca="1">IF($B162="","",IFERROR(IF(INDEX('Data Tab - BV Infill'!R$37:R$1000,MATCH($B162,INT('Data Tab - BV Infill'!$C$37:$C$1000),0))="",NA(),INDEX('Data Tab - BV Infill'!R$37:R$1000,MATCH($B162,INT('Data Tab - BV Infill'!$C$37:$C$1000),0))),MAX(IF('SCADA Data'!$B$37:$B$402=$B162,'SCADA Data'!D$37:D$402,""),IF('SCADA Data - Historic'!$B$37:$B$402=$B162,'SCADA Data - Historic'!D$37:D$402,""))))</f>
        <v>183.580078125</v>
      </c>
      <c r="D162" s="269" cm="1">
        <f t="array" aca="1" ref="D162" ca="1">IF($B162="","",IFERROR(IF(INDEX('Data Tab - BV Infill'!T$37:T$1000,MATCH($B162,INT('Data Tab - BV Infill'!$C$37:$C$1000),0))="",NA(),INDEX('Data Tab - BV Infill'!T$37:T$1000,MATCH($B162,INT('Data Tab - BV Infill'!$C$37:$C$1000),0))),MAX(IF('SCADA Data'!$B$37:$B$402=$B162,'SCADA Data'!E$37:E$402,""),IF('SCADA Data - Historic'!$B$37:$B$402=$B162,'SCADA Data - Historic'!E$37:E$402,""))))</f>
        <v>206.73046875</v>
      </c>
      <c r="E162" s="269" cm="1">
        <f t="array" aca="1" ref="E162" ca="1">IF($B162="","",IFERROR(IF(INDEX('Data Tab - BV Infill'!U$37:U$1000,MATCH($B162,INT('Data Tab - BV Infill'!$C$37:$C$1000),0))="",NA(),INDEX('Data Tab - BV Infill'!U$37:U$1000,MATCH($B162,INT('Data Tab - BV Infill'!$C$37:$C$1000),0))),MAX(IF('SCADA Data'!$B$37:$B$402=$B162,'SCADA Data'!F$37:F$402,""),IF('SCADA Data - Historic'!$B$37:$B$402=$B162,'SCADA Data - Historic'!F$37:F$402,""))))</f>
        <v>0</v>
      </c>
      <c r="F162" s="114" t="str">
        <f t="array" aca="1" ref="F162" ca="1">IFERROR(INDEX('Data Tab - BV Infill'!$S$37:$S$402,MATCH($B162,INT('Data Tab - BV Infill'!$C$37:$C$402)*('Data Tab - BV Infill'!$S$37:$S$402&lt;&gt;""),0)),"")</f>
        <v/>
      </c>
      <c r="G162" s="270" cm="1">
        <f t="array" aca="1" ref="G162" ca="1">IF($B162="","",IFERROR(IF(INDEX('Data Tab - MK Infill'!R$37:R$402,MATCH($B162,INT('Data Tab - MK Infill'!$C$37:$C$402),0))="",NA(),INDEX('Data Tab - MK Infill'!R$37:R$402,MATCH($B162,INT('Data Tab - MK Infill'!$C$37:$C$402),0))),MAX(IF('SCADA Data'!$B$37:$B$402=$B162,'SCADA Data'!G$37:G$402,""),IF('SCADA Data - Historic'!$B$37:$B$402=$B162,'SCADA Data - Historic'!G$37:G$402,""))))</f>
        <v>1497</v>
      </c>
      <c r="H162" s="114" t="str">
        <f t="array" aca="1" ref="H162" ca="1">IFERROR(INDEX('Data Tab - MK Infill'!$S$37:$S$402,MATCH($B162,INT('Data Tab - MK Infill'!$C$37:$C$402)*('Data Tab - MK Infill'!$S$37:$S$402&lt;&gt;""),0)),"")</f>
        <v/>
      </c>
      <c r="I162" s="273" cm="1">
        <f t="array" aca="1" ref="I162" ca="1">IF($B162="","",IFERROR(IF(INDEX('Data Tab - NH Infill'!R$37:R$1000,MATCH($B162,INT('Data Tab - NH Infill'!$C$37:$C$1000),0))="",NA(),INDEX('Data Tab - NH Infill'!R$37:R$1000,MATCH($B162,INT('Data Tab - NH Infill'!$C$37:$C$1000),0))),MAX(IF('SCADA Data'!$B$37:$B$402=$B162,'SCADA Data'!I$37:I$402,""),IF('SCADA Data - Historic'!$B$37:$B$402=$B162,'SCADA Data - Historic'!I$37:I$402,""))))</f>
        <v>1433.5</v>
      </c>
      <c r="J162" s="114" t="str">
        <f t="array" aca="1" ref="J162" ca="1">IFERROR(INDEX('Data Tab - NH Infill'!$S$37:$S$1000,MATCH($B162,INT('Data Tab - NH Infill'!$C$37:$C$1000)*('Data Tab - NH Infill'!$S$37:$S$1000&lt;&gt;""),0)),"")</f>
        <v/>
      </c>
      <c r="K162" s="272">
        <f t="array" aca="1" ref="K162" ca="1">IF($B162="","",IFERROR(IF(INDEX('Data Tab - SH Infill'!R$37:R$402,MATCH($B162,INT('Data Tab - SH Infill'!$C$37:$C$402),0))="",NA(),INDEX('Data Tab - SH Infill'!R$37:R$402,MATCH($B162,INT('Data Tab - SH Infill'!$C$37:$C$402),0))),MAX(IF('SCADA Data'!$B$37:$B$8980=$B162,'SCADA Data'!H$37:H$8980,""),IF('SCADA Data - Historic'!$B$37:$B$8980=$B162,'SCADA Data - Historic'!H$37:H$8980,""))))</f>
        <v>159.25</v>
      </c>
      <c r="L162" s="250" t="str">
        <f t="array" aca="1" ref="L162" ca="1">IFERROR(INDEX('Data Tab - SH Infill'!$S$37:$S$402,MATCH($B162,INT('Data Tab - SH Infill'!$C$37:$C$402)*('Data Tab - SH Infill'!$S$37:$S$402&lt;&gt;""),0)),"")</f>
        <v/>
      </c>
    </row>
    <row r="163" spans="2:12" s="264" customFormat="1" x14ac:dyDescent="0.2">
      <c r="B163" s="265">
        <f t="shared" ca="1" si="2"/>
        <v>45079</v>
      </c>
      <c r="C163" s="266" cm="1">
        <f t="array" aca="1" ref="C163" ca="1">IF($B163="","",IFERROR(IF(INDEX('Data Tab - BV Infill'!R$37:R$1000,MATCH($B163,INT('Data Tab - BV Infill'!$C$37:$C$1000),0))="",NA(),INDEX('Data Tab - BV Infill'!R$37:R$1000,MATCH($B163,INT('Data Tab - BV Infill'!$C$37:$C$1000),0))),MAX(IF('SCADA Data'!$B$37:$B$402=$B163,'SCADA Data'!D$37:D$402,""),IF('SCADA Data - Historic'!$B$37:$B$402=$B163,'SCADA Data - Historic'!D$37:D$402,""))))</f>
        <v>176.109375</v>
      </c>
      <c r="D163" s="267" cm="1">
        <f t="array" aca="1" ref="D163" ca="1">IF($B163="","",IFERROR(IF(INDEX('Data Tab - BV Infill'!T$37:T$1000,MATCH($B163,INT('Data Tab - BV Infill'!$C$37:$C$1000),0))="",NA(),INDEX('Data Tab - BV Infill'!T$37:T$1000,MATCH($B163,INT('Data Tab - BV Infill'!$C$37:$C$1000),0))),MAX(IF('SCADA Data'!$B$37:$B$402=$B163,'SCADA Data'!E$37:E$402,""),IF('SCADA Data - Historic'!$B$37:$B$402=$B163,'SCADA Data - Historic'!E$37:E$402,""))))</f>
        <v>169</v>
      </c>
      <c r="E163" s="267" cm="1">
        <f t="array" aca="1" ref="E163" ca="1">IF($B163="","",IFERROR(IF(INDEX('Data Tab - BV Infill'!U$37:U$1000,MATCH($B163,INT('Data Tab - BV Infill'!$C$37:$C$1000),0))="",NA(),INDEX('Data Tab - BV Infill'!U$37:U$1000,MATCH($B163,INT('Data Tab - BV Infill'!$C$37:$C$1000),0))),MAX(IF('SCADA Data'!$B$37:$B$402=$B163,'SCADA Data'!F$37:F$402,""),IF('SCADA Data - Historic'!$B$37:$B$402=$B163,'SCADA Data - Historic'!F$37:F$402,""))))</f>
        <v>0</v>
      </c>
      <c r="F163" s="101" t="str">
        <f t="array" aca="1" ref="F163" ca="1">IFERROR(INDEX('Data Tab - BV Infill'!$S$37:$S$402,MATCH($B163,INT('Data Tab - BV Infill'!$C$37:$C$402)*('Data Tab - BV Infill'!$S$37:$S$402&lt;&gt;""),0)),"")</f>
        <v/>
      </c>
      <c r="G163" s="266" cm="1">
        <f t="array" aca="1" ref="G163" ca="1">IF($B163="","",IFERROR(IF(INDEX('Data Tab - MK Infill'!R$37:R$402,MATCH($B163,INT('Data Tab - MK Infill'!$C$37:$C$402),0))="",NA(),INDEX('Data Tab - MK Infill'!R$37:R$402,MATCH($B163,INT('Data Tab - MK Infill'!$C$37:$C$402),0))),MAX(IF('SCADA Data'!$B$37:$B$402=$B163,'SCADA Data'!G$37:G$402,""),IF('SCADA Data - Historic'!$B$37:$B$402=$B163,'SCADA Data - Historic'!G$37:G$402,""))))</f>
        <v>1210</v>
      </c>
      <c r="H163" s="101" t="str">
        <f t="array" aca="1" ref="H163" ca="1">IFERROR(INDEX('Data Tab - MK Infill'!$S$37:$S$402,MATCH($B163,INT('Data Tab - MK Infill'!$C$37:$C$402)*('Data Tab - MK Infill'!$S$37:$S$402&lt;&gt;""),0)),"")</f>
        <v/>
      </c>
      <c r="I163" s="266" cm="1">
        <f t="array" aca="1" ref="I163" ca="1">IF($B163="","",IFERROR(IF(INDEX('Data Tab - NH Infill'!R$37:R$1000,MATCH($B163,INT('Data Tab - NH Infill'!$C$37:$C$1000),0))="",NA(),INDEX('Data Tab - NH Infill'!R$37:R$1000,MATCH($B163,INT('Data Tab - NH Infill'!$C$37:$C$1000),0))),MAX(IF('SCADA Data'!$B$37:$B$402=$B163,'SCADA Data'!I$37:I$402,""),IF('SCADA Data - Historic'!$B$37:$B$402=$B163,'SCADA Data - Historic'!I$37:I$402,""))))</f>
        <v>1409.5</v>
      </c>
      <c r="J163" s="101" t="str">
        <f t="array" aca="1" ref="J163" ca="1">IFERROR(INDEX('Data Tab - NH Infill'!$S$37:$S$1000,MATCH($B163,INT('Data Tab - NH Infill'!$C$37:$C$1000)*('Data Tab - NH Infill'!$S$37:$S$1000&lt;&gt;""),0)),"")</f>
        <v/>
      </c>
      <c r="K163" s="266">
        <f t="array" aca="1" ref="K163" ca="1">IF($B163="","",IFERROR(IF(INDEX('Data Tab - SH Infill'!R$37:R$402,MATCH($B163,INT('Data Tab - SH Infill'!$C$37:$C$402),0))="",NA(),INDEX('Data Tab - SH Infill'!R$37:R$402,MATCH($B163,INT('Data Tab - SH Infill'!$C$37:$C$402),0))),MAX(IF('SCADA Data'!$B$37:$B$8980=$B163,'SCADA Data'!H$37:H$8980,""),IF('SCADA Data - Historic'!$B$37:$B$8980=$B163,'SCADA Data - Historic'!H$37:H$8980,""))))</f>
        <v>169.3800048828125</v>
      </c>
      <c r="L163" s="249" t="str">
        <f t="array" aca="1" ref="L163" ca="1">IFERROR(INDEX('Data Tab - SH Infill'!$S$37:$S$402,MATCH($B163,INT('Data Tab - SH Infill'!$C$37:$C$402)*('Data Tab - SH Infill'!$S$37:$S$402&lt;&gt;""),0)),"")</f>
        <v/>
      </c>
    </row>
    <row r="164" spans="2:12" s="264" customFormat="1" x14ac:dyDescent="0.2">
      <c r="B164" s="265">
        <f t="shared" ca="1" si="2"/>
        <v>45080</v>
      </c>
      <c r="C164" s="268" cm="1">
        <f t="array" aca="1" ref="C164" ca="1">IF($B164="","",IFERROR(IF(INDEX('Data Tab - BV Infill'!R$37:R$1000,MATCH($B164,INT('Data Tab - BV Infill'!$C$37:$C$1000),0))="",NA(),INDEX('Data Tab - BV Infill'!R$37:R$1000,MATCH($B164,INT('Data Tab - BV Infill'!$C$37:$C$1000),0))),MAX(IF('SCADA Data'!$B$37:$B$402=$B164,'SCADA Data'!D$37:D$402,""),IF('SCADA Data - Historic'!$B$37:$B$402=$B164,'SCADA Data - Historic'!D$37:D$402,""))))</f>
        <v>186.2197265625</v>
      </c>
      <c r="D164" s="269" cm="1">
        <f t="array" aca="1" ref="D164" ca="1">IF($B164="","",IFERROR(IF(INDEX('Data Tab - BV Infill'!T$37:T$1000,MATCH($B164,INT('Data Tab - BV Infill'!$C$37:$C$1000),0))="",NA(),INDEX('Data Tab - BV Infill'!T$37:T$1000,MATCH($B164,INT('Data Tab - BV Infill'!$C$37:$C$1000),0))),MAX(IF('SCADA Data'!$B$37:$B$402=$B164,'SCADA Data'!E$37:E$402,""),IF('SCADA Data - Historic'!$B$37:$B$402=$B164,'SCADA Data - Historic'!E$37:E$402,""))))</f>
        <v>192.486328125</v>
      </c>
      <c r="E164" s="269" cm="1">
        <f t="array" aca="1" ref="E164" ca="1">IF($B164="","",IFERROR(IF(INDEX('Data Tab - BV Infill'!U$37:U$1000,MATCH($B164,INT('Data Tab - BV Infill'!$C$37:$C$1000),0))="",NA(),INDEX('Data Tab - BV Infill'!U$37:U$1000,MATCH($B164,INT('Data Tab - BV Infill'!$C$37:$C$1000),0))),MAX(IF('SCADA Data'!$B$37:$B$402=$B164,'SCADA Data'!F$37:F$402,""),IF('SCADA Data - Historic'!$B$37:$B$402=$B164,'SCADA Data - Historic'!F$37:F$402,""))))</f>
        <v>0</v>
      </c>
      <c r="F164" s="114" t="str">
        <f t="array" aca="1" ref="F164" ca="1">IFERROR(INDEX('Data Tab - BV Infill'!$S$37:$S$402,MATCH($B164,INT('Data Tab - BV Infill'!$C$37:$C$402)*('Data Tab - BV Infill'!$S$37:$S$402&lt;&gt;""),0)),"")</f>
        <v/>
      </c>
      <c r="G164" s="270" cm="1">
        <f t="array" aca="1" ref="G164" ca="1">IF($B164="","",IFERROR(IF(INDEX('Data Tab - MK Infill'!R$37:R$402,MATCH($B164,INT('Data Tab - MK Infill'!$C$37:$C$402),0))="",NA(),INDEX('Data Tab - MK Infill'!R$37:R$402,MATCH($B164,INT('Data Tab - MK Infill'!$C$37:$C$402),0))),MAX(IF('SCADA Data'!$B$37:$B$402=$B164,'SCADA Data'!G$37:G$402,""),IF('SCADA Data - Historic'!$B$37:$B$402=$B164,'SCADA Data - Historic'!G$37:G$402,""))))</f>
        <v>978</v>
      </c>
      <c r="H164" s="114" t="str">
        <f t="array" aca="1" ref="H164" ca="1">IFERROR(INDEX('Data Tab - MK Infill'!$S$37:$S$402,MATCH($B164,INT('Data Tab - MK Infill'!$C$37:$C$402)*('Data Tab - MK Infill'!$S$37:$S$402&lt;&gt;""),0)),"")</f>
        <v/>
      </c>
      <c r="I164" s="273" cm="1">
        <f t="array" aca="1" ref="I164" ca="1">IF($B164="","",IFERROR(IF(INDEX('Data Tab - NH Infill'!R$37:R$1000,MATCH($B164,INT('Data Tab - NH Infill'!$C$37:$C$1000),0))="",NA(),INDEX('Data Tab - NH Infill'!R$37:R$1000,MATCH($B164,INT('Data Tab - NH Infill'!$C$37:$C$1000),0))),MAX(IF('SCADA Data'!$B$37:$B$402=$B164,'SCADA Data'!I$37:I$402,""),IF('SCADA Data - Historic'!$B$37:$B$402=$B164,'SCADA Data - Historic'!I$37:I$402,""))))</f>
        <v>1410</v>
      </c>
      <c r="J164" s="114" t="str">
        <f t="array" aca="1" ref="J164" ca="1">IFERROR(INDEX('Data Tab - NH Infill'!$S$37:$S$1000,MATCH($B164,INT('Data Tab - NH Infill'!$C$37:$C$1000)*('Data Tab - NH Infill'!$S$37:$S$1000&lt;&gt;""),0)),"")</f>
        <v/>
      </c>
      <c r="K164" s="272">
        <f t="array" aca="1" ref="K164" ca="1">IF($B164="","",IFERROR(IF(INDEX('Data Tab - SH Infill'!R$37:R$402,MATCH($B164,INT('Data Tab - SH Infill'!$C$37:$C$402),0))="",NA(),INDEX('Data Tab - SH Infill'!R$37:R$402,MATCH($B164,INT('Data Tab - SH Infill'!$C$37:$C$402),0))),MAX(IF('SCADA Data'!$B$37:$B$8980=$B164,'SCADA Data'!H$37:H$8980,""),IF('SCADA Data - Historic'!$B$37:$B$8980=$B164,'SCADA Data - Historic'!H$37:H$8980,""))))</f>
        <v>178.60000610351563</v>
      </c>
      <c r="L164" s="250" t="str">
        <f t="array" aca="1" ref="L164" ca="1">IFERROR(INDEX('Data Tab - SH Infill'!$S$37:$S$402,MATCH($B164,INT('Data Tab - SH Infill'!$C$37:$C$402)*('Data Tab - SH Infill'!$S$37:$S$402&lt;&gt;""),0)),"")</f>
        <v/>
      </c>
    </row>
    <row r="165" spans="2:12" s="264" customFormat="1" x14ac:dyDescent="0.2">
      <c r="B165" s="265">
        <f t="shared" ca="1" si="2"/>
        <v>45081</v>
      </c>
      <c r="C165" s="266" cm="1">
        <f t="array" aca="1" ref="C165" ca="1">IF($B165="","",IFERROR(IF(INDEX('Data Tab - BV Infill'!R$37:R$1000,MATCH($B165,INT('Data Tab - BV Infill'!$C$37:$C$1000),0))="",NA(),INDEX('Data Tab - BV Infill'!R$37:R$1000,MATCH($B165,INT('Data Tab - BV Infill'!$C$37:$C$1000),0))),MAX(IF('SCADA Data'!$B$37:$B$402=$B165,'SCADA Data'!D$37:D$402,""),IF('SCADA Data - Historic'!$B$37:$B$402=$B165,'SCADA Data - Historic'!D$37:D$402,""))))</f>
        <v>578.8798828125</v>
      </c>
      <c r="D165" s="267" cm="1">
        <f t="array" aca="1" ref="D165" ca="1">IF($B165="","",IFERROR(IF(INDEX('Data Tab - BV Infill'!T$37:T$1000,MATCH($B165,INT('Data Tab - BV Infill'!$C$37:$C$1000),0))="",NA(),INDEX('Data Tab - BV Infill'!T$37:T$1000,MATCH($B165,INT('Data Tab - BV Infill'!$C$37:$C$1000),0))),MAX(IF('SCADA Data'!$B$37:$B$402=$B165,'SCADA Data'!E$37:E$402,""),IF('SCADA Data - Historic'!$B$37:$B$402=$B165,'SCADA Data - Historic'!E$37:E$402,""))))</f>
        <v>224.732421875</v>
      </c>
      <c r="E165" s="267" cm="1">
        <f t="array" aca="1" ref="E165" ca="1">IF($B165="","",IFERROR(IF(INDEX('Data Tab - BV Infill'!U$37:U$1000,MATCH($B165,INT('Data Tab - BV Infill'!$C$37:$C$1000),0))="",NA(),INDEX('Data Tab - BV Infill'!U$37:U$1000,MATCH($B165,INT('Data Tab - BV Infill'!$C$37:$C$1000),0))),MAX(IF('SCADA Data'!$B$37:$B$402=$B165,'SCADA Data'!F$37:F$402,""),IF('SCADA Data - Historic'!$B$37:$B$402=$B165,'SCADA Data - Historic'!F$37:F$402,""))))</f>
        <v>0</v>
      </c>
      <c r="F165" s="101" t="str">
        <f t="array" aca="1" ref="F165" ca="1">IFERROR(INDEX('Data Tab - BV Infill'!$S$37:$S$402,MATCH($B165,INT('Data Tab - BV Infill'!$C$37:$C$402)*('Data Tab - BV Infill'!$S$37:$S$402&lt;&gt;""),0)),"")</f>
        <v/>
      </c>
      <c r="G165" s="266" cm="1">
        <f t="array" aca="1" ref="G165" ca="1">IF($B165="","",IFERROR(IF(INDEX('Data Tab - MK Infill'!R$37:R$402,MATCH($B165,INT('Data Tab - MK Infill'!$C$37:$C$402),0))="",NA(),INDEX('Data Tab - MK Infill'!R$37:R$402,MATCH($B165,INT('Data Tab - MK Infill'!$C$37:$C$402),0))),MAX(IF('SCADA Data'!$B$37:$B$402=$B165,'SCADA Data'!G$37:G$402,""),IF('SCADA Data - Historic'!$B$37:$B$402=$B165,'SCADA Data - Historic'!G$37:G$402,""))))</f>
        <v>997</v>
      </c>
      <c r="H165" s="101" t="str">
        <f t="array" aca="1" ref="H165" ca="1">IFERROR(INDEX('Data Tab - MK Infill'!$S$37:$S$402,MATCH($B165,INT('Data Tab - MK Infill'!$C$37:$C$402)*('Data Tab - MK Infill'!$S$37:$S$402&lt;&gt;""),0)),"")</f>
        <v/>
      </c>
      <c r="I165" s="266" cm="1">
        <f t="array" aca="1" ref="I165" ca="1">IF($B165="","",IFERROR(IF(INDEX('Data Tab - NH Infill'!R$37:R$1000,MATCH($B165,INT('Data Tab - NH Infill'!$C$37:$C$1000),0))="",NA(),INDEX('Data Tab - NH Infill'!R$37:R$1000,MATCH($B165,INT('Data Tab - NH Infill'!$C$37:$C$1000),0))),MAX(IF('SCADA Data'!$B$37:$B$402=$B165,'SCADA Data'!I$37:I$402,""),IF('SCADA Data - Historic'!$B$37:$B$402=$B165,'SCADA Data - Historic'!I$37:I$402,""))))</f>
        <v>3365</v>
      </c>
      <c r="J165" s="101" t="str">
        <f t="array" aca="1" ref="J165" ca="1">IFERROR(INDEX('Data Tab - NH Infill'!$S$37:$S$1000,MATCH($B165,INT('Data Tab - NH Infill'!$C$37:$C$1000)*('Data Tab - NH Infill'!$S$37:$S$1000&lt;&gt;""),0)),"")</f>
        <v/>
      </c>
      <c r="K165" s="266">
        <f t="array" aca="1" ref="K165" ca="1">IF($B165="","",IFERROR(IF(INDEX('Data Tab - SH Infill'!R$37:R$402,MATCH($B165,INT('Data Tab - SH Infill'!$C$37:$C$402),0))="",NA(),INDEX('Data Tab - SH Infill'!R$37:R$402,MATCH($B165,INT('Data Tab - SH Infill'!$C$37:$C$402),0))),MAX(IF('SCADA Data'!$B$37:$B$8980=$B165,'SCADA Data'!H$37:H$8980,""),IF('SCADA Data - Historic'!$B$37:$B$8980=$B165,'SCADA Data - Historic'!H$37:H$8980,""))))</f>
        <v>526.1199951171875</v>
      </c>
      <c r="L165" s="249" t="str">
        <f t="array" aca="1" ref="L165" ca="1">IFERROR(INDEX('Data Tab - SH Infill'!$S$37:$S$402,MATCH($B165,INT('Data Tab - SH Infill'!$C$37:$C$402)*('Data Tab - SH Infill'!$S$37:$S$402&lt;&gt;""),0)),"")</f>
        <v/>
      </c>
    </row>
    <row r="166" spans="2:12" s="264" customFormat="1" x14ac:dyDescent="0.2">
      <c r="B166" s="265">
        <f t="shared" ca="1" si="2"/>
        <v>45082</v>
      </c>
      <c r="C166" s="268" cm="1">
        <f t="array" aca="1" ref="C166" ca="1">IF($B166="","",IFERROR(IF(INDEX('Data Tab - BV Infill'!R$37:R$1000,MATCH($B166,INT('Data Tab - BV Infill'!$C$37:$C$1000),0))="",NA(),INDEX('Data Tab - BV Infill'!R$37:R$1000,MATCH($B166,INT('Data Tab - BV Infill'!$C$37:$C$1000),0))),MAX(IF('SCADA Data'!$B$37:$B$402=$B166,'SCADA Data'!D$37:D$402,""),IF('SCADA Data - Historic'!$B$37:$B$402=$B166,'SCADA Data - Historic'!D$37:D$402,""))))</f>
        <v>452.2265625</v>
      </c>
      <c r="D166" s="269" cm="1">
        <f t="array" aca="1" ref="D166" ca="1">IF($B166="","",IFERROR(IF(INDEX('Data Tab - BV Infill'!T$37:T$1000,MATCH($B166,INT('Data Tab - BV Infill'!$C$37:$C$1000),0))="",NA(),INDEX('Data Tab - BV Infill'!T$37:T$1000,MATCH($B166,INT('Data Tab - BV Infill'!$C$37:$C$1000),0))),MAX(IF('SCADA Data'!$B$37:$B$402=$B166,'SCADA Data'!E$37:E$402,""),IF('SCADA Data - Historic'!$B$37:$B$402=$B166,'SCADA Data - Historic'!E$37:E$402,""))))</f>
        <v>510.275390625</v>
      </c>
      <c r="E166" s="269" cm="1">
        <f t="array" aca="1" ref="E166" ca="1">IF($B166="","",IFERROR(IF(INDEX('Data Tab - BV Infill'!U$37:U$1000,MATCH($B166,INT('Data Tab - BV Infill'!$C$37:$C$1000),0))="",NA(),INDEX('Data Tab - BV Infill'!U$37:U$1000,MATCH($B166,INT('Data Tab - BV Infill'!$C$37:$C$1000),0))),MAX(IF('SCADA Data'!$B$37:$B$402=$B166,'SCADA Data'!F$37:F$402,""),IF('SCADA Data - Historic'!$B$37:$B$402=$B166,'SCADA Data - Historic'!F$37:F$402,""))))</f>
        <v>0</v>
      </c>
      <c r="F166" s="114" t="str">
        <f t="array" aca="1" ref="F166" ca="1">IFERROR(INDEX('Data Tab - BV Infill'!$S$37:$S$402,MATCH($B166,INT('Data Tab - BV Infill'!$C$37:$C$402)*('Data Tab - BV Infill'!$S$37:$S$402&lt;&gt;""),0)),"")</f>
        <v/>
      </c>
      <c r="G166" s="270" cm="1">
        <f t="array" aca="1" ref="G166" ca="1">IF($B166="","",IFERROR(IF(INDEX('Data Tab - MK Infill'!R$37:R$402,MATCH($B166,INT('Data Tab - MK Infill'!$C$37:$C$402),0))="",NA(),INDEX('Data Tab - MK Infill'!R$37:R$402,MATCH($B166,INT('Data Tab - MK Infill'!$C$37:$C$402),0))),MAX(IF('SCADA Data'!$B$37:$B$402=$B166,'SCADA Data'!G$37:G$402,""),IF('SCADA Data - Historic'!$B$37:$B$402=$B166,'SCADA Data - Historic'!G$37:G$402,""))))</f>
        <v>2110</v>
      </c>
      <c r="H166" s="114" t="str">
        <f t="array" aca="1" ref="H166" ca="1">IFERROR(INDEX('Data Tab - MK Infill'!$S$37:$S$402,MATCH($B166,INT('Data Tab - MK Infill'!$C$37:$C$402)*('Data Tab - MK Infill'!$S$37:$S$402&lt;&gt;""),0)),"")</f>
        <v/>
      </c>
      <c r="I166" s="273" cm="1">
        <f t="array" aca="1" ref="I166" ca="1">IF($B166="","",IFERROR(IF(INDEX('Data Tab - NH Infill'!R$37:R$1000,MATCH($B166,INT('Data Tab - NH Infill'!$C$37:$C$1000),0))="",NA(),INDEX('Data Tab - NH Infill'!R$37:R$1000,MATCH($B166,INT('Data Tab - NH Infill'!$C$37:$C$1000),0))),MAX(IF('SCADA Data'!$B$37:$B$402=$B166,'SCADA Data'!I$37:I$402,""),IF('SCADA Data - Historic'!$B$37:$B$402=$B166,'SCADA Data - Historic'!I$37:I$402,""))))</f>
        <v>2526</v>
      </c>
      <c r="J166" s="114" t="str">
        <f t="array" aca="1" ref="J166" ca="1">IFERROR(INDEX('Data Tab - NH Infill'!$S$37:$S$1000,MATCH($B166,INT('Data Tab - NH Infill'!$C$37:$C$1000)*('Data Tab - NH Infill'!$S$37:$S$1000&lt;&gt;""),0)),"")</f>
        <v/>
      </c>
      <c r="K166" s="272">
        <f t="array" aca="1" ref="K166" ca="1">IF($B166="","",IFERROR(IF(INDEX('Data Tab - SH Infill'!R$37:R$402,MATCH($B166,INT('Data Tab - SH Infill'!$C$37:$C$402),0))="",NA(),INDEX('Data Tab - SH Infill'!R$37:R$402,MATCH($B166,INT('Data Tab - SH Infill'!$C$37:$C$402),0))),MAX(IF('SCADA Data'!$B$37:$B$8980=$B166,'SCADA Data'!H$37:H$8980,""),IF('SCADA Data - Historic'!$B$37:$B$8980=$B166,'SCADA Data - Historic'!H$37:H$8980,""))))</f>
        <v>408.55999755859375</v>
      </c>
      <c r="L166" s="250" t="str">
        <f t="array" aca="1" ref="L166" ca="1">IFERROR(INDEX('Data Tab - SH Infill'!$S$37:$S$402,MATCH($B166,INT('Data Tab - SH Infill'!$C$37:$C$402)*('Data Tab - SH Infill'!$S$37:$S$402&lt;&gt;""),0)),"")</f>
        <v/>
      </c>
    </row>
    <row r="167" spans="2:12" s="264" customFormat="1" x14ac:dyDescent="0.2">
      <c r="B167" s="265">
        <f t="shared" ca="1" si="2"/>
        <v>45083</v>
      </c>
      <c r="C167" s="266" cm="1">
        <f t="array" aca="1" ref="C167" ca="1">IF($B167="","",IFERROR(IF(INDEX('Data Tab - BV Infill'!R$37:R$1000,MATCH($B167,INT('Data Tab - BV Infill'!$C$37:$C$1000),0))="",NA(),INDEX('Data Tab - BV Infill'!R$37:R$1000,MATCH($B167,INT('Data Tab - BV Infill'!$C$37:$C$1000),0))),MAX(IF('SCADA Data'!$B$37:$B$402=$B167,'SCADA Data'!D$37:D$402,""),IF('SCADA Data - Historic'!$B$37:$B$402=$B167,'SCADA Data - Historic'!D$37:D$402,""))))</f>
        <v>277.5615234375</v>
      </c>
      <c r="D167" s="267" cm="1">
        <f t="array" aca="1" ref="D167" ca="1">IF($B167="","",IFERROR(IF(INDEX('Data Tab - BV Infill'!T$37:T$1000,MATCH($B167,INT('Data Tab - BV Infill'!$C$37:$C$1000),0))="",NA(),INDEX('Data Tab - BV Infill'!T$37:T$1000,MATCH($B167,INT('Data Tab - BV Infill'!$C$37:$C$1000),0))),MAX(IF('SCADA Data'!$B$37:$B$402=$B167,'SCADA Data'!E$37:E$402,""),IF('SCADA Data - Historic'!$B$37:$B$402=$B167,'SCADA Data - Historic'!E$37:E$402,""))))</f>
        <v>205.2578125</v>
      </c>
      <c r="E167" s="267" cm="1">
        <f t="array" aca="1" ref="E167" ca="1">IF($B167="","",IFERROR(IF(INDEX('Data Tab - BV Infill'!U$37:U$1000,MATCH($B167,INT('Data Tab - BV Infill'!$C$37:$C$1000),0))="",NA(),INDEX('Data Tab - BV Infill'!U$37:U$1000,MATCH($B167,INT('Data Tab - BV Infill'!$C$37:$C$1000),0))),MAX(IF('SCADA Data'!$B$37:$B$402=$B167,'SCADA Data'!F$37:F$402,""),IF('SCADA Data - Historic'!$B$37:$B$402=$B167,'SCADA Data - Historic'!F$37:F$402,""))))</f>
        <v>0</v>
      </c>
      <c r="F167" s="101" t="str">
        <f t="array" aca="1" ref="F167" ca="1">IFERROR(INDEX('Data Tab - BV Infill'!$S$37:$S$402,MATCH($B167,INT('Data Tab - BV Infill'!$C$37:$C$402)*('Data Tab - BV Infill'!$S$37:$S$402&lt;&gt;""),0)),"")</f>
        <v/>
      </c>
      <c r="G167" s="266" cm="1">
        <f t="array" aca="1" ref="G167" ca="1">IF($B167="","",IFERROR(IF(INDEX('Data Tab - MK Infill'!R$37:R$402,MATCH($B167,INT('Data Tab - MK Infill'!$C$37:$C$402),0))="",NA(),INDEX('Data Tab - MK Infill'!R$37:R$402,MATCH($B167,INT('Data Tab - MK Infill'!$C$37:$C$402),0))),MAX(IF('SCADA Data'!$B$37:$B$402=$B167,'SCADA Data'!G$37:G$402,""),IF('SCADA Data - Historic'!$B$37:$B$402=$B167,'SCADA Data - Historic'!G$37:G$402,""))))</f>
        <v>2095</v>
      </c>
      <c r="H167" s="101" t="str">
        <f t="array" aca="1" ref="H167" ca="1">IFERROR(INDEX('Data Tab - MK Infill'!$S$37:$S$402,MATCH($B167,INT('Data Tab - MK Infill'!$C$37:$C$402)*('Data Tab - MK Infill'!$S$37:$S$402&lt;&gt;""),0)),"")</f>
        <v/>
      </c>
      <c r="I167" s="266" cm="1">
        <f t="array" aca="1" ref="I167" ca="1">IF($B167="","",IFERROR(IF(INDEX('Data Tab - NH Infill'!R$37:R$1000,MATCH($B167,INT('Data Tab - NH Infill'!$C$37:$C$1000),0))="",NA(),INDEX('Data Tab - NH Infill'!R$37:R$1000,MATCH($B167,INT('Data Tab - NH Infill'!$C$37:$C$1000),0))),MAX(IF('SCADA Data'!$B$37:$B$402=$B167,'SCADA Data'!I$37:I$402,""),IF('SCADA Data - Historic'!$B$37:$B$402=$B167,'SCADA Data - Historic'!I$37:I$402,""))))</f>
        <v>1799</v>
      </c>
      <c r="J167" s="101" t="str">
        <f t="array" aca="1" ref="J167" ca="1">IFERROR(INDEX('Data Tab - NH Infill'!$S$37:$S$1000,MATCH($B167,INT('Data Tab - NH Infill'!$C$37:$C$1000)*('Data Tab - NH Infill'!$S$37:$S$1000&lt;&gt;""),0)),"")</f>
        <v/>
      </c>
      <c r="K167" s="266">
        <f t="array" aca="1" ref="K167" ca="1">IF($B167="","",IFERROR(IF(INDEX('Data Tab - SH Infill'!R$37:R$402,MATCH($B167,INT('Data Tab - SH Infill'!$C$37:$C$402),0))="",NA(),INDEX('Data Tab - SH Infill'!R$37:R$402,MATCH($B167,INT('Data Tab - SH Infill'!$C$37:$C$402),0))),MAX(IF('SCADA Data'!$B$37:$B$8980=$B167,'SCADA Data'!H$37:H$8980,""),IF('SCADA Data - Historic'!$B$37:$B$8980=$B167,'SCADA Data - Historic'!H$37:H$8980,""))))</f>
        <v>355.6400146484375</v>
      </c>
      <c r="L167" s="249" t="str">
        <f t="array" aca="1" ref="L167" ca="1">IFERROR(INDEX('Data Tab - SH Infill'!$S$37:$S$402,MATCH($B167,INT('Data Tab - SH Infill'!$C$37:$C$402)*('Data Tab - SH Infill'!$S$37:$S$402&lt;&gt;""),0)),"")</f>
        <v/>
      </c>
    </row>
    <row r="168" spans="2:12" s="264" customFormat="1" x14ac:dyDescent="0.2">
      <c r="B168" s="265">
        <f t="shared" ca="1" si="2"/>
        <v>45084</v>
      </c>
      <c r="C168" s="268" cm="1">
        <f t="array" aca="1" ref="C168" ca="1">IF($B168="","",IFERROR(IF(INDEX('Data Tab - BV Infill'!R$37:R$1000,MATCH($B168,INT('Data Tab - BV Infill'!$C$37:$C$1000),0))="",NA(),INDEX('Data Tab - BV Infill'!R$37:R$1000,MATCH($B168,INT('Data Tab - BV Infill'!$C$37:$C$1000),0))),MAX(IF('SCADA Data'!$B$37:$B$402=$B168,'SCADA Data'!D$37:D$402,""),IF('SCADA Data - Historic'!$B$37:$B$402=$B168,'SCADA Data - Historic'!D$37:D$402,""))))</f>
        <v>247.8779296875</v>
      </c>
      <c r="D168" s="269" cm="1">
        <f t="array" aca="1" ref="D168" ca="1">IF($B168="","",IFERROR(IF(INDEX('Data Tab - BV Infill'!T$37:T$1000,MATCH($B168,INT('Data Tab - BV Infill'!$C$37:$C$1000),0))="",NA(),INDEX('Data Tab - BV Infill'!T$37:T$1000,MATCH($B168,INT('Data Tab - BV Infill'!$C$37:$C$1000),0))),MAX(IF('SCADA Data'!$B$37:$B$402=$B168,'SCADA Data'!E$37:E$402,""),IF('SCADA Data - Historic'!$B$37:$B$402=$B168,'SCADA Data - Historic'!E$37:E$402,""))))</f>
        <v>255.658203125</v>
      </c>
      <c r="E168" s="269" cm="1">
        <f t="array" aca="1" ref="E168" ca="1">IF($B168="","",IFERROR(IF(INDEX('Data Tab - BV Infill'!U$37:U$1000,MATCH($B168,INT('Data Tab - BV Infill'!$C$37:$C$1000),0))="",NA(),INDEX('Data Tab - BV Infill'!U$37:U$1000,MATCH($B168,INT('Data Tab - BV Infill'!$C$37:$C$1000),0))),MAX(IF('SCADA Data'!$B$37:$B$402=$B168,'SCADA Data'!F$37:F$402,""),IF('SCADA Data - Historic'!$B$37:$B$402=$B168,'SCADA Data - Historic'!F$37:F$402,""))))</f>
        <v>0</v>
      </c>
      <c r="F168" s="114" t="str">
        <f t="array" aca="1" ref="F168" ca="1">IFERROR(INDEX('Data Tab - BV Infill'!$S$37:$S$402,MATCH($B168,INT('Data Tab - BV Infill'!$C$37:$C$402)*('Data Tab - BV Infill'!$S$37:$S$402&lt;&gt;""),0)),"")</f>
        <v/>
      </c>
      <c r="G168" s="270" cm="1">
        <f t="array" aca="1" ref="G168" ca="1">IF($B168="","",IFERROR(IF(INDEX('Data Tab - MK Infill'!R$37:R$402,MATCH($B168,INT('Data Tab - MK Infill'!$C$37:$C$402),0))="",NA(),INDEX('Data Tab - MK Infill'!R$37:R$402,MATCH($B168,INT('Data Tab - MK Infill'!$C$37:$C$402),0))),MAX(IF('SCADA Data'!$B$37:$B$402=$B168,'SCADA Data'!G$37:G$402,""),IF('SCADA Data - Historic'!$B$37:$B$402=$B168,'SCADA Data - Historic'!G$37:G$402,""))))</f>
        <v>1006</v>
      </c>
      <c r="H168" s="114" t="str">
        <f t="array" aca="1" ref="H168" ca="1">IFERROR(INDEX('Data Tab - MK Infill'!$S$37:$S$402,MATCH($B168,INT('Data Tab - MK Infill'!$C$37:$C$402)*('Data Tab - MK Infill'!$S$37:$S$402&lt;&gt;""),0)),"")</f>
        <v/>
      </c>
      <c r="I168" s="273" cm="1">
        <f t="array" aca="1" ref="I168" ca="1">IF($B168="","",IFERROR(IF(INDEX('Data Tab - NH Infill'!R$37:R$1000,MATCH($B168,INT('Data Tab - NH Infill'!$C$37:$C$1000),0))="",NA(),INDEX('Data Tab - NH Infill'!R$37:R$1000,MATCH($B168,INT('Data Tab - NH Infill'!$C$37:$C$1000),0))),MAX(IF('SCADA Data'!$B$37:$B$402=$B168,'SCADA Data'!I$37:I$402,""),IF('SCADA Data - Historic'!$B$37:$B$402=$B168,'SCADA Data - Historic'!I$37:I$402,""))))</f>
        <v>1644.5</v>
      </c>
      <c r="J168" s="114" t="str">
        <f t="array" aca="1" ref="J168" ca="1">IFERROR(INDEX('Data Tab - NH Infill'!$S$37:$S$1000,MATCH($B168,INT('Data Tab - NH Infill'!$C$37:$C$1000)*('Data Tab - NH Infill'!$S$37:$S$1000&lt;&gt;""),0)),"")</f>
        <v/>
      </c>
      <c r="K168" s="272">
        <f t="array" aca="1" ref="K168" ca="1">IF($B168="","",IFERROR(IF(INDEX('Data Tab - SH Infill'!R$37:R$402,MATCH($B168,INT('Data Tab - SH Infill'!$C$37:$C$402),0))="",NA(),INDEX('Data Tab - SH Infill'!R$37:R$402,MATCH($B168,INT('Data Tab - SH Infill'!$C$37:$C$402),0))),MAX(IF('SCADA Data'!$B$37:$B$8980=$B168,'SCADA Data'!H$37:H$8980,""),IF('SCADA Data - Historic'!$B$37:$B$8980=$B168,'SCADA Data - Historic'!H$37:H$8980,""))))</f>
        <v>259.54000854492188</v>
      </c>
      <c r="L168" s="250" t="str">
        <f t="array" aca="1" ref="L168" ca="1">IFERROR(INDEX('Data Tab - SH Infill'!$S$37:$S$402,MATCH($B168,INT('Data Tab - SH Infill'!$C$37:$C$402)*('Data Tab - SH Infill'!$S$37:$S$402&lt;&gt;""),0)),"")</f>
        <v/>
      </c>
    </row>
    <row r="169" spans="2:12" s="264" customFormat="1" x14ac:dyDescent="0.2">
      <c r="B169" s="265">
        <f t="shared" ca="1" si="2"/>
        <v>45085</v>
      </c>
      <c r="C169" s="266" cm="1">
        <f t="array" aca="1" ref="C169" ca="1">IF($B169="","",IFERROR(IF(INDEX('Data Tab - BV Infill'!R$37:R$1000,MATCH($B169,INT('Data Tab - BV Infill'!$C$37:$C$1000),0))="",NA(),INDEX('Data Tab - BV Infill'!R$37:R$1000,MATCH($B169,INT('Data Tab - BV Infill'!$C$37:$C$1000),0))),MAX(IF('SCADA Data'!$B$37:$B$402=$B169,'SCADA Data'!D$37:D$402,""),IF('SCADA Data - Historic'!$B$37:$B$402=$B169,'SCADA Data - Historic'!D$37:D$402,""))))</f>
        <v>225.4658203125</v>
      </c>
      <c r="D169" s="267" cm="1">
        <f t="array" aca="1" ref="D169" ca="1">IF($B169="","",IFERROR(IF(INDEX('Data Tab - BV Infill'!T$37:T$1000,MATCH($B169,INT('Data Tab - BV Infill'!$C$37:$C$1000),0))="",NA(),INDEX('Data Tab - BV Infill'!T$37:T$1000,MATCH($B169,INT('Data Tab - BV Infill'!$C$37:$C$1000),0))),MAX(IF('SCADA Data'!$B$37:$B$402=$B169,'SCADA Data'!E$37:E$402,""),IF('SCADA Data - Historic'!$B$37:$B$402=$B169,'SCADA Data - Historic'!E$37:E$402,""))))</f>
        <v>232.958984375</v>
      </c>
      <c r="E169" s="267" cm="1">
        <f t="array" aca="1" ref="E169" ca="1">IF($B169="","",IFERROR(IF(INDEX('Data Tab - BV Infill'!U$37:U$1000,MATCH($B169,INT('Data Tab - BV Infill'!$C$37:$C$1000),0))="",NA(),INDEX('Data Tab - BV Infill'!U$37:U$1000,MATCH($B169,INT('Data Tab - BV Infill'!$C$37:$C$1000),0))),MAX(IF('SCADA Data'!$B$37:$B$402=$B169,'SCADA Data'!F$37:F$402,""),IF('SCADA Data - Historic'!$B$37:$B$402=$B169,'SCADA Data - Historic'!F$37:F$402,""))))</f>
        <v>0</v>
      </c>
      <c r="F169" s="101" t="str">
        <f t="array" aca="1" ref="F169" ca="1">IFERROR(INDEX('Data Tab - BV Infill'!$S$37:$S$402,MATCH($B169,INT('Data Tab - BV Infill'!$C$37:$C$402)*('Data Tab - BV Infill'!$S$37:$S$402&lt;&gt;""),0)),"")</f>
        <v/>
      </c>
      <c r="G169" s="266" cm="1">
        <f t="array" aca="1" ref="G169" ca="1">IF($B169="","",IFERROR(IF(INDEX('Data Tab - MK Infill'!R$37:R$402,MATCH($B169,INT('Data Tab - MK Infill'!$C$37:$C$402),0))="",NA(),INDEX('Data Tab - MK Infill'!R$37:R$402,MATCH($B169,INT('Data Tab - MK Infill'!$C$37:$C$402),0))),MAX(IF('SCADA Data'!$B$37:$B$402=$B169,'SCADA Data'!G$37:G$402,""),IF('SCADA Data - Historic'!$B$37:$B$402=$B169,'SCADA Data - Historic'!G$37:G$402,""))))</f>
        <v>436</v>
      </c>
      <c r="H169" s="101" t="str">
        <f t="array" aca="1" ref="H169" ca="1">IFERROR(INDEX('Data Tab - MK Infill'!$S$37:$S$402,MATCH($B169,INT('Data Tab - MK Infill'!$C$37:$C$402)*('Data Tab - MK Infill'!$S$37:$S$402&lt;&gt;""),0)),"")</f>
        <v/>
      </c>
      <c r="I169" s="266" cm="1">
        <f t="array" aca="1" ref="I169" ca="1">IF($B169="","",IFERROR(IF(INDEX('Data Tab - NH Infill'!R$37:R$1000,MATCH($B169,INT('Data Tab - NH Infill'!$C$37:$C$1000),0))="",NA(),INDEX('Data Tab - NH Infill'!R$37:R$1000,MATCH($B169,INT('Data Tab - NH Infill'!$C$37:$C$1000),0))),MAX(IF('SCADA Data'!$B$37:$B$402=$B169,'SCADA Data'!I$37:I$402,""),IF('SCADA Data - Historic'!$B$37:$B$402=$B169,'SCADA Data - Historic'!I$37:I$402,""))))</f>
        <v>1618</v>
      </c>
      <c r="J169" s="101" t="str">
        <f t="array" aca="1" ref="J169" ca="1">IFERROR(INDEX('Data Tab - NH Infill'!$S$37:$S$1000,MATCH($B169,INT('Data Tab - NH Infill'!$C$37:$C$1000)*('Data Tab - NH Infill'!$S$37:$S$1000&lt;&gt;""),0)),"")</f>
        <v/>
      </c>
      <c r="K169" s="266">
        <f t="array" aca="1" ref="K169" ca="1">IF($B169="","",IFERROR(IF(INDEX('Data Tab - SH Infill'!R$37:R$402,MATCH($B169,INT('Data Tab - SH Infill'!$C$37:$C$402),0))="",NA(),INDEX('Data Tab - SH Infill'!R$37:R$402,MATCH($B169,INT('Data Tab - SH Infill'!$C$37:$C$402),0))),MAX(IF('SCADA Data'!$B$37:$B$8980=$B169,'SCADA Data'!H$37:H$8980,""),IF('SCADA Data - Historic'!$B$37:$B$8980=$B169,'SCADA Data - Historic'!H$37:H$8980,""))))</f>
        <v>243.35000610351563</v>
      </c>
      <c r="L169" s="249" t="str">
        <f t="array" aca="1" ref="L169" ca="1">IFERROR(INDEX('Data Tab - SH Infill'!$S$37:$S$402,MATCH($B169,INT('Data Tab - SH Infill'!$C$37:$C$402)*('Data Tab - SH Infill'!$S$37:$S$402&lt;&gt;""),0)),"")</f>
        <v/>
      </c>
    </row>
    <row r="170" spans="2:12" s="264" customFormat="1" x14ac:dyDescent="0.2">
      <c r="B170" s="265">
        <f t="shared" ca="1" si="2"/>
        <v>45086</v>
      </c>
      <c r="C170" s="268" cm="1">
        <f t="array" aca="1" ref="C170" ca="1">IF($B170="","",IFERROR(IF(INDEX('Data Tab - BV Infill'!R$37:R$1000,MATCH($B170,INT('Data Tab - BV Infill'!$C$37:$C$1000),0))="",NA(),INDEX('Data Tab - BV Infill'!R$37:R$1000,MATCH($B170,INT('Data Tab - BV Infill'!$C$37:$C$1000),0))),MAX(IF('SCADA Data'!$B$37:$B$402=$B170,'SCADA Data'!D$37:D$402,""),IF('SCADA Data - Historic'!$B$37:$B$402=$B170,'SCADA Data - Historic'!D$37:D$402,""))))</f>
        <v>206.3408203125</v>
      </c>
      <c r="D170" s="269" cm="1">
        <f t="array" aca="1" ref="D170" ca="1">IF($B170="","",IFERROR(IF(INDEX('Data Tab - BV Infill'!T$37:T$1000,MATCH($B170,INT('Data Tab - BV Infill'!$C$37:$C$1000),0))="",NA(),INDEX('Data Tab - BV Infill'!T$37:T$1000,MATCH($B170,INT('Data Tab - BV Infill'!$C$37:$C$1000),0))),MAX(IF('SCADA Data'!$B$37:$B$402=$B170,'SCADA Data'!E$37:E$402,""),IF('SCADA Data - Historic'!$B$37:$B$402=$B170,'SCADA Data - Historic'!E$37:E$402,""))))</f>
        <v>198.681640625</v>
      </c>
      <c r="E170" s="269" cm="1">
        <f t="array" aca="1" ref="E170" ca="1">IF($B170="","",IFERROR(IF(INDEX('Data Tab - BV Infill'!U$37:U$1000,MATCH($B170,INT('Data Tab - BV Infill'!$C$37:$C$1000),0))="",NA(),INDEX('Data Tab - BV Infill'!U$37:U$1000,MATCH($B170,INT('Data Tab - BV Infill'!$C$37:$C$1000),0))),MAX(IF('SCADA Data'!$B$37:$B$402=$B170,'SCADA Data'!F$37:F$402,""),IF('SCADA Data - Historic'!$B$37:$B$402=$B170,'SCADA Data - Historic'!F$37:F$402,""))))</f>
        <v>0</v>
      </c>
      <c r="F170" s="114" t="str">
        <f t="array" aca="1" ref="F170" ca="1">IFERROR(INDEX('Data Tab - BV Infill'!$S$37:$S$402,MATCH($B170,INT('Data Tab - BV Infill'!$C$37:$C$402)*('Data Tab - BV Infill'!$S$37:$S$402&lt;&gt;""),0)),"")</f>
        <v/>
      </c>
      <c r="G170" s="270" cm="1">
        <f t="array" aca="1" ref="G170" ca="1">IF($B170="","",IFERROR(IF(INDEX('Data Tab - MK Infill'!R$37:R$402,MATCH($B170,INT('Data Tab - MK Infill'!$C$37:$C$402),0))="",NA(),INDEX('Data Tab - MK Infill'!R$37:R$402,MATCH($B170,INT('Data Tab - MK Infill'!$C$37:$C$402),0))),MAX(IF('SCADA Data'!$B$37:$B$402=$B170,'SCADA Data'!G$37:G$402,""),IF('SCADA Data - Historic'!$B$37:$B$402=$B170,'SCADA Data - Historic'!G$37:G$402,""))))</f>
        <v>1246</v>
      </c>
      <c r="H170" s="114" t="str">
        <f t="array" aca="1" ref="H170" ca="1">IFERROR(INDEX('Data Tab - MK Infill'!$S$37:$S$402,MATCH($B170,INT('Data Tab - MK Infill'!$C$37:$C$402)*('Data Tab - MK Infill'!$S$37:$S$402&lt;&gt;""),0)),"")</f>
        <v/>
      </c>
      <c r="I170" s="273" cm="1">
        <f t="array" aca="1" ref="I170" ca="1">IF($B170="","",IFERROR(IF(INDEX('Data Tab - NH Infill'!R$37:R$1000,MATCH($B170,INT('Data Tab - NH Infill'!$C$37:$C$1000),0))="",NA(),INDEX('Data Tab - NH Infill'!R$37:R$1000,MATCH($B170,INT('Data Tab - NH Infill'!$C$37:$C$1000),0))),MAX(IF('SCADA Data'!$B$37:$B$402=$B170,'SCADA Data'!I$37:I$402,""),IF('SCADA Data - Historic'!$B$37:$B$402=$B170,'SCADA Data - Historic'!I$37:I$402,""))))</f>
        <v>1550</v>
      </c>
      <c r="J170" s="114" t="str">
        <f t="array" aca="1" ref="J170" ca="1">IFERROR(INDEX('Data Tab - NH Infill'!$S$37:$S$1000,MATCH($B170,INT('Data Tab - NH Infill'!$C$37:$C$1000)*('Data Tab - NH Infill'!$S$37:$S$1000&lt;&gt;""),0)),"")</f>
        <v/>
      </c>
      <c r="K170" s="272">
        <f t="array" aca="1" ref="K170" ca="1">IF($B170="","",IFERROR(IF(INDEX('Data Tab - SH Infill'!R$37:R$402,MATCH($B170,INT('Data Tab - SH Infill'!$C$37:$C$402),0))="",NA(),INDEX('Data Tab - SH Infill'!R$37:R$402,MATCH($B170,INT('Data Tab - SH Infill'!$C$37:$C$402),0))),MAX(IF('SCADA Data'!$B$37:$B$8980=$B170,'SCADA Data'!H$37:H$8980,""),IF('SCADA Data - Historic'!$B$37:$B$8980=$B170,'SCADA Data - Historic'!H$37:H$8980,""))))</f>
        <v>228.11000061035156</v>
      </c>
      <c r="L170" s="250" t="str">
        <f t="array" aca="1" ref="L170" ca="1">IFERROR(INDEX('Data Tab - SH Infill'!$S$37:$S$402,MATCH($B170,INT('Data Tab - SH Infill'!$C$37:$C$402)*('Data Tab - SH Infill'!$S$37:$S$402&lt;&gt;""),0)),"")</f>
        <v/>
      </c>
    </row>
    <row r="171" spans="2:12" s="264" customFormat="1" x14ac:dyDescent="0.2">
      <c r="B171" s="265">
        <f t="shared" ca="1" si="2"/>
        <v>45087</v>
      </c>
      <c r="C171" s="266" cm="1">
        <f t="array" aca="1" ref="C171" ca="1">IF($B171="","",IFERROR(IF(INDEX('Data Tab - BV Infill'!R$37:R$1000,MATCH($B171,INT('Data Tab - BV Infill'!$C$37:$C$1000),0))="",NA(),INDEX('Data Tab - BV Infill'!R$37:R$1000,MATCH($B171,INT('Data Tab - BV Infill'!$C$37:$C$1000),0))),MAX(IF('SCADA Data'!$B$37:$B$402=$B171,'SCADA Data'!D$37:D$402,""),IF('SCADA Data - Historic'!$B$37:$B$402=$B171,'SCADA Data - Historic'!D$37:D$402,""))))</f>
        <v>193.640625</v>
      </c>
      <c r="D171" s="267" cm="1">
        <f t="array" aca="1" ref="D171" ca="1">IF($B171="","",IFERROR(IF(INDEX('Data Tab - BV Infill'!T$37:T$1000,MATCH($B171,INT('Data Tab - BV Infill'!$C$37:$C$1000),0))="",NA(),INDEX('Data Tab - BV Infill'!T$37:T$1000,MATCH($B171,INT('Data Tab - BV Infill'!$C$37:$C$1000),0))),MAX(IF('SCADA Data'!$B$37:$B$402=$B171,'SCADA Data'!E$37:E$402,""),IF('SCADA Data - Historic'!$B$37:$B$402=$B171,'SCADA Data - Historic'!E$37:E$402,""))))</f>
        <v>224.65625</v>
      </c>
      <c r="E171" s="267" cm="1">
        <f t="array" aca="1" ref="E171" ca="1">IF($B171="","",IFERROR(IF(INDEX('Data Tab - BV Infill'!U$37:U$1000,MATCH($B171,INT('Data Tab - BV Infill'!$C$37:$C$1000),0))="",NA(),INDEX('Data Tab - BV Infill'!U$37:U$1000,MATCH($B171,INT('Data Tab - BV Infill'!$C$37:$C$1000),0))),MAX(IF('SCADA Data'!$B$37:$B$402=$B171,'SCADA Data'!F$37:F$402,""),IF('SCADA Data - Historic'!$B$37:$B$402=$B171,'SCADA Data - Historic'!F$37:F$402,""))))</f>
        <v>0</v>
      </c>
      <c r="F171" s="101" t="str">
        <f t="array" aca="1" ref="F171" ca="1">IFERROR(INDEX('Data Tab - BV Infill'!$S$37:$S$402,MATCH($B171,INT('Data Tab - BV Infill'!$C$37:$C$402)*('Data Tab - BV Infill'!$S$37:$S$402&lt;&gt;""),0)),"")</f>
        <v/>
      </c>
      <c r="G171" s="266" cm="1">
        <f t="array" aca="1" ref="G171" ca="1">IF($B171="","",IFERROR(IF(INDEX('Data Tab - MK Infill'!R$37:R$402,MATCH($B171,INT('Data Tab - MK Infill'!$C$37:$C$402),0))="",NA(),INDEX('Data Tab - MK Infill'!R$37:R$402,MATCH($B171,INT('Data Tab - MK Infill'!$C$37:$C$402),0))),MAX(IF('SCADA Data'!$B$37:$B$402=$B171,'SCADA Data'!G$37:G$402,""),IF('SCADA Data - Historic'!$B$37:$B$402=$B171,'SCADA Data - Historic'!G$37:G$402,""))))</f>
        <v>1245</v>
      </c>
      <c r="H171" s="101" t="str">
        <f t="array" aca="1" ref="H171" ca="1">IFERROR(INDEX('Data Tab - MK Infill'!$S$37:$S$402,MATCH($B171,INT('Data Tab - MK Infill'!$C$37:$C$402)*('Data Tab - MK Infill'!$S$37:$S$402&lt;&gt;""),0)),"")</f>
        <v/>
      </c>
      <c r="I171" s="266" cm="1">
        <f t="array" aca="1" ref="I171" ca="1">IF($B171="","",IFERROR(IF(INDEX('Data Tab - NH Infill'!R$37:R$1000,MATCH($B171,INT('Data Tab - NH Infill'!$C$37:$C$1000),0))="",NA(),INDEX('Data Tab - NH Infill'!R$37:R$1000,MATCH($B171,INT('Data Tab - NH Infill'!$C$37:$C$1000),0))),MAX(IF('SCADA Data'!$B$37:$B$402=$B171,'SCADA Data'!I$37:I$402,""),IF('SCADA Data - Historic'!$B$37:$B$402=$B171,'SCADA Data - Historic'!I$37:I$402,""))))</f>
        <v>1571</v>
      </c>
      <c r="J171" s="101" t="str">
        <f t="array" aca="1" ref="J171" ca="1">IFERROR(INDEX('Data Tab - NH Infill'!$S$37:$S$1000,MATCH($B171,INT('Data Tab - NH Infill'!$C$37:$C$1000)*('Data Tab - NH Infill'!$S$37:$S$1000&lt;&gt;""),0)),"")</f>
        <v/>
      </c>
      <c r="K171" s="266">
        <f t="array" aca="1" ref="K171" ca="1">IF($B171="","",IFERROR(IF(INDEX('Data Tab - SH Infill'!R$37:R$402,MATCH($B171,INT('Data Tab - SH Infill'!$C$37:$C$402),0))="",NA(),INDEX('Data Tab - SH Infill'!R$37:R$402,MATCH($B171,INT('Data Tab - SH Infill'!$C$37:$C$402),0))),MAX(IF('SCADA Data'!$B$37:$B$8980=$B171,'SCADA Data'!H$37:H$8980,""),IF('SCADA Data - Historic'!$B$37:$B$8980=$B171,'SCADA Data - Historic'!H$37:H$8980,""))))</f>
        <v>240.05000305175781</v>
      </c>
      <c r="L171" s="249" t="str">
        <f t="array" aca="1" ref="L171" ca="1">IFERROR(INDEX('Data Tab - SH Infill'!$S$37:$S$402,MATCH($B171,INT('Data Tab - SH Infill'!$C$37:$C$402)*('Data Tab - SH Infill'!$S$37:$S$402&lt;&gt;""),0)),"")</f>
        <v/>
      </c>
    </row>
    <row r="172" spans="2:12" s="264" customFormat="1" x14ac:dyDescent="0.2">
      <c r="B172" s="265">
        <f t="shared" ca="1" si="2"/>
        <v>45088</v>
      </c>
      <c r="C172" s="268" cm="1">
        <f t="array" aca="1" ref="C172" ca="1">IF($B172="","",IFERROR(IF(INDEX('Data Tab - BV Infill'!R$37:R$1000,MATCH($B172,INT('Data Tab - BV Infill'!$C$37:$C$1000),0))="",NA(),INDEX('Data Tab - BV Infill'!R$37:R$1000,MATCH($B172,INT('Data Tab - BV Infill'!$C$37:$C$1000),0))),MAX(IF('SCADA Data'!$B$37:$B$402=$B172,'SCADA Data'!D$37:D$402,""),IF('SCADA Data - Historic'!$B$37:$B$402=$B172,'SCADA Data - Historic'!D$37:D$402,""))))</f>
        <v>183.28125</v>
      </c>
      <c r="D172" s="269" cm="1">
        <f t="array" aca="1" ref="D172" ca="1">IF($B172="","",IFERROR(IF(INDEX('Data Tab - BV Infill'!T$37:T$1000,MATCH($B172,INT('Data Tab - BV Infill'!$C$37:$C$1000),0))="",NA(),INDEX('Data Tab - BV Infill'!T$37:T$1000,MATCH($B172,INT('Data Tab - BV Infill'!$C$37:$C$1000),0))),MAX(IF('SCADA Data'!$B$37:$B$402=$B172,'SCADA Data'!E$37:E$402,""),IF('SCADA Data - Historic'!$B$37:$B$402=$B172,'SCADA Data - Historic'!E$37:E$402,""))))</f>
        <v>192.080078125</v>
      </c>
      <c r="E172" s="269" cm="1">
        <f t="array" aca="1" ref="E172" ca="1">IF($B172="","",IFERROR(IF(INDEX('Data Tab - BV Infill'!U$37:U$1000,MATCH($B172,INT('Data Tab - BV Infill'!$C$37:$C$1000),0))="",NA(),INDEX('Data Tab - BV Infill'!U$37:U$1000,MATCH($B172,INT('Data Tab - BV Infill'!$C$37:$C$1000),0))),MAX(IF('SCADA Data'!$B$37:$B$402=$B172,'SCADA Data'!F$37:F$402,""),IF('SCADA Data - Historic'!$B$37:$B$402=$B172,'SCADA Data - Historic'!F$37:F$402,""))))</f>
        <v>0</v>
      </c>
      <c r="F172" s="114" t="str">
        <f t="array" aca="1" ref="F172" ca="1">IFERROR(INDEX('Data Tab - BV Infill'!$S$37:$S$402,MATCH($B172,INT('Data Tab - BV Infill'!$C$37:$C$402)*('Data Tab - BV Infill'!$S$37:$S$402&lt;&gt;""),0)),"")</f>
        <v/>
      </c>
      <c r="G172" s="270" cm="1">
        <f t="array" aca="1" ref="G172" ca="1">IF($B172="","",IFERROR(IF(INDEX('Data Tab - MK Infill'!R$37:R$402,MATCH($B172,INT('Data Tab - MK Infill'!$C$37:$C$402),0))="",NA(),INDEX('Data Tab - MK Infill'!R$37:R$402,MATCH($B172,INT('Data Tab - MK Infill'!$C$37:$C$402),0))),MAX(IF('SCADA Data'!$B$37:$B$402=$B172,'SCADA Data'!G$37:G$402,""),IF('SCADA Data - Historic'!$B$37:$B$402=$B172,'SCADA Data - Historic'!G$37:G$402,""))))</f>
        <v>1245</v>
      </c>
      <c r="H172" s="114" t="str">
        <f t="array" aca="1" ref="H172" ca="1">IFERROR(INDEX('Data Tab - MK Infill'!$S$37:$S$402,MATCH($B172,INT('Data Tab - MK Infill'!$C$37:$C$402)*('Data Tab - MK Infill'!$S$37:$S$402&lt;&gt;""),0)),"")</f>
        <v/>
      </c>
      <c r="I172" s="273" cm="1">
        <f t="array" aca="1" ref="I172" ca="1">IF($B172="","",IFERROR(IF(INDEX('Data Tab - NH Infill'!R$37:R$1000,MATCH($B172,INT('Data Tab - NH Infill'!$C$37:$C$1000),0))="",NA(),INDEX('Data Tab - NH Infill'!R$37:R$1000,MATCH($B172,INT('Data Tab - NH Infill'!$C$37:$C$1000),0))),MAX(IF('SCADA Data'!$B$37:$B$402=$B172,'SCADA Data'!I$37:I$402,""),IF('SCADA Data - Historic'!$B$37:$B$402=$B172,'SCADA Data - Historic'!I$37:I$402,""))))</f>
        <v>1493</v>
      </c>
      <c r="J172" s="114" t="str">
        <f t="array" aca="1" ref="J172" ca="1">IFERROR(INDEX('Data Tab - NH Infill'!$S$37:$S$1000,MATCH($B172,INT('Data Tab - NH Infill'!$C$37:$C$1000)*('Data Tab - NH Infill'!$S$37:$S$1000&lt;&gt;""),0)),"")</f>
        <v/>
      </c>
      <c r="K172" s="272">
        <f t="array" aca="1" ref="K172" ca="1">IF($B172="","",IFERROR(IF(INDEX('Data Tab - SH Infill'!R$37:R$402,MATCH($B172,INT('Data Tab - SH Infill'!$C$37:$C$402),0))="",NA(),INDEX('Data Tab - SH Infill'!R$37:R$402,MATCH($B172,INT('Data Tab - SH Infill'!$C$37:$C$402),0))),MAX(IF('SCADA Data'!$B$37:$B$8980=$B172,'SCADA Data'!H$37:H$8980,""),IF('SCADA Data - Historic'!$B$37:$B$8980=$B172,'SCADA Data - Historic'!H$37:H$8980,""))))</f>
        <v>228.67999267578125</v>
      </c>
      <c r="L172" s="250" t="str">
        <f t="array" aca="1" ref="L172" ca="1">IFERROR(INDEX('Data Tab - SH Infill'!$S$37:$S$402,MATCH($B172,INT('Data Tab - SH Infill'!$C$37:$C$402)*('Data Tab - SH Infill'!$S$37:$S$402&lt;&gt;""),0)),"")</f>
        <v/>
      </c>
    </row>
    <row r="173" spans="2:12" s="264" customFormat="1" x14ac:dyDescent="0.2">
      <c r="B173" s="265">
        <f t="shared" ca="1" si="2"/>
        <v>45089</v>
      </c>
      <c r="C173" s="266" cm="1">
        <f t="array" aca="1" ref="C173" ca="1">IF($B173="","",IFERROR(IF(INDEX('Data Tab - BV Infill'!R$37:R$1000,MATCH($B173,INT('Data Tab - BV Infill'!$C$37:$C$1000),0))="",NA(),INDEX('Data Tab - BV Infill'!R$37:R$1000,MATCH($B173,INT('Data Tab - BV Infill'!$C$37:$C$1000),0))),MAX(IF('SCADA Data'!$B$37:$B$402=$B173,'SCADA Data'!D$37:D$402,""),IF('SCADA Data - Historic'!$B$37:$B$402=$B173,'SCADA Data - Historic'!D$37:D$402,""))))</f>
        <v>197.724609375</v>
      </c>
      <c r="D173" s="267" cm="1">
        <f t="array" aca="1" ref="D173" ca="1">IF($B173="","",IFERROR(IF(INDEX('Data Tab - BV Infill'!T$37:T$1000,MATCH($B173,INT('Data Tab - BV Infill'!$C$37:$C$1000),0))="",NA(),INDEX('Data Tab - BV Infill'!T$37:T$1000,MATCH($B173,INT('Data Tab - BV Infill'!$C$37:$C$1000),0))),MAX(IF('SCADA Data'!$B$37:$B$402=$B173,'SCADA Data'!E$37:E$402,""),IF('SCADA Data - Historic'!$B$37:$B$402=$B173,'SCADA Data - Historic'!E$37:E$402,""))))</f>
        <v>189.87109375</v>
      </c>
      <c r="E173" s="267" cm="1">
        <f t="array" aca="1" ref="E173" ca="1">IF($B173="","",IFERROR(IF(INDEX('Data Tab - BV Infill'!U$37:U$1000,MATCH($B173,INT('Data Tab - BV Infill'!$C$37:$C$1000),0))="",NA(),INDEX('Data Tab - BV Infill'!U$37:U$1000,MATCH($B173,INT('Data Tab - BV Infill'!$C$37:$C$1000),0))),MAX(IF('SCADA Data'!$B$37:$B$402=$B173,'SCADA Data'!F$37:F$402,""),IF('SCADA Data - Historic'!$B$37:$B$402=$B173,'SCADA Data - Historic'!F$37:F$402,""))))</f>
        <v>0</v>
      </c>
      <c r="F173" s="101" t="str">
        <f t="array" aca="1" ref="F173" ca="1">IFERROR(INDEX('Data Tab - BV Infill'!$S$37:$S$402,MATCH($B173,INT('Data Tab - BV Infill'!$C$37:$C$402)*('Data Tab - BV Infill'!$S$37:$S$402&lt;&gt;""),0)),"")</f>
        <v/>
      </c>
      <c r="G173" s="266" cm="1">
        <f t="array" aca="1" ref="G173" ca="1">IF($B173="","",IFERROR(IF(INDEX('Data Tab - MK Infill'!R$37:R$402,MATCH($B173,INT('Data Tab - MK Infill'!$C$37:$C$402),0))="",NA(),INDEX('Data Tab - MK Infill'!R$37:R$402,MATCH($B173,INT('Data Tab - MK Infill'!$C$37:$C$402),0))),MAX(IF('SCADA Data'!$B$37:$B$402=$B173,'SCADA Data'!G$37:G$402,""),IF('SCADA Data - Historic'!$B$37:$B$402=$B173,'SCADA Data - Historic'!G$37:G$402,""))))</f>
        <v>1245</v>
      </c>
      <c r="H173" s="101" t="str">
        <f t="array" aca="1" ref="H173" ca="1">IFERROR(INDEX('Data Tab - MK Infill'!$S$37:$S$402,MATCH($B173,INT('Data Tab - MK Infill'!$C$37:$C$402)*('Data Tab - MK Infill'!$S$37:$S$402&lt;&gt;""),0)),"")</f>
        <v/>
      </c>
      <c r="I173" s="266" cm="1">
        <f t="array" aca="1" ref="I173" ca="1">IF($B173="","",IFERROR(IF(INDEX('Data Tab - NH Infill'!R$37:R$1000,MATCH($B173,INT('Data Tab - NH Infill'!$C$37:$C$1000),0))="",NA(),INDEX('Data Tab - NH Infill'!R$37:R$1000,MATCH($B173,INT('Data Tab - NH Infill'!$C$37:$C$1000),0))),MAX(IF('SCADA Data'!$B$37:$B$402=$B173,'SCADA Data'!I$37:I$402,""),IF('SCADA Data - Historic'!$B$37:$B$402=$B173,'SCADA Data - Historic'!I$37:I$402,""))))</f>
        <v>1603</v>
      </c>
      <c r="J173" s="101" t="str">
        <f t="array" aca="1" ref="J173" ca="1">IFERROR(INDEX('Data Tab - NH Infill'!$S$37:$S$1000,MATCH($B173,INT('Data Tab - NH Infill'!$C$37:$C$1000)*('Data Tab - NH Infill'!$S$37:$S$1000&lt;&gt;""),0)),"")</f>
        <v/>
      </c>
      <c r="K173" s="266">
        <f t="array" aca="1" ref="K173" ca="1">IF($B173="","",IFERROR(IF(INDEX('Data Tab - SH Infill'!R$37:R$402,MATCH($B173,INT('Data Tab - SH Infill'!$C$37:$C$402),0))="",NA(),INDEX('Data Tab - SH Infill'!R$37:R$402,MATCH($B173,INT('Data Tab - SH Infill'!$C$37:$C$402),0))),MAX(IF('SCADA Data'!$B$37:$B$8980=$B173,'SCADA Data'!H$37:H$8980,""),IF('SCADA Data - Historic'!$B$37:$B$8980=$B173,'SCADA Data - Historic'!H$37:H$8980,""))))</f>
        <v>214.8699951171875</v>
      </c>
      <c r="L173" s="249" t="str">
        <f t="array" aca="1" ref="L173" ca="1">IFERROR(INDEX('Data Tab - SH Infill'!$S$37:$S$402,MATCH($B173,INT('Data Tab - SH Infill'!$C$37:$C$402)*('Data Tab - SH Infill'!$S$37:$S$402&lt;&gt;""),0)),"")</f>
        <v/>
      </c>
    </row>
    <row r="174" spans="2:12" s="264" customFormat="1" x14ac:dyDescent="0.2">
      <c r="B174" s="265">
        <f t="shared" ca="1" si="2"/>
        <v>45090</v>
      </c>
      <c r="C174" s="268" cm="1">
        <f t="array" aca="1" ref="C174" ca="1">IF($B174="","",IFERROR(IF(INDEX('Data Tab - BV Infill'!R$37:R$1000,MATCH($B174,INT('Data Tab - BV Infill'!$C$37:$C$1000),0))="",NA(),INDEX('Data Tab - BV Infill'!R$37:R$1000,MATCH($B174,INT('Data Tab - BV Infill'!$C$37:$C$1000),0))),MAX(IF('SCADA Data'!$B$37:$B$402=$B174,'SCADA Data'!D$37:D$402,""),IF('SCADA Data - Historic'!$B$37:$B$402=$B174,'SCADA Data - Historic'!D$37:D$402,""))))</f>
        <v>192.4453125</v>
      </c>
      <c r="D174" s="269" cm="1">
        <f t="array" aca="1" ref="D174" ca="1">IF($B174="","",IFERROR(IF(INDEX('Data Tab - BV Infill'!T$37:T$1000,MATCH($B174,INT('Data Tab - BV Infill'!$C$37:$C$1000),0))="",NA(),INDEX('Data Tab - BV Infill'!T$37:T$1000,MATCH($B174,INT('Data Tab - BV Infill'!$C$37:$C$1000),0))),MAX(IF('SCADA Data'!$B$37:$B$402=$B174,'SCADA Data'!E$37:E$402,""),IF('SCADA Data - Historic'!$B$37:$B$402=$B174,'SCADA Data - Historic'!E$37:E$402,""))))</f>
        <v>143.5078125</v>
      </c>
      <c r="E174" s="269" cm="1">
        <f t="array" aca="1" ref="E174" ca="1">IF($B174="","",IFERROR(IF(INDEX('Data Tab - BV Infill'!U$37:U$1000,MATCH($B174,INT('Data Tab - BV Infill'!$C$37:$C$1000),0))="",NA(),INDEX('Data Tab - BV Infill'!U$37:U$1000,MATCH($B174,INT('Data Tab - BV Infill'!$C$37:$C$1000),0))),MAX(IF('SCADA Data'!$B$37:$B$402=$B174,'SCADA Data'!F$37:F$402,""),IF('SCADA Data - Historic'!$B$37:$B$402=$B174,'SCADA Data - Historic'!F$37:F$402,""))))</f>
        <v>0</v>
      </c>
      <c r="F174" s="114" t="str">
        <f t="array" aca="1" ref="F174" ca="1">IFERROR(INDEX('Data Tab - BV Infill'!$S$37:$S$402,MATCH($B174,INT('Data Tab - BV Infill'!$C$37:$C$402)*('Data Tab - BV Infill'!$S$37:$S$402&lt;&gt;""),0)),"")</f>
        <v/>
      </c>
      <c r="G174" s="270" cm="1">
        <f t="array" aca="1" ref="G174" ca="1">IF($B174="","",IFERROR(IF(INDEX('Data Tab - MK Infill'!R$37:R$402,MATCH($B174,INT('Data Tab - MK Infill'!$C$37:$C$402),0))="",NA(),INDEX('Data Tab - MK Infill'!R$37:R$402,MATCH($B174,INT('Data Tab - MK Infill'!$C$37:$C$402),0))),MAX(IF('SCADA Data'!$B$37:$B$402=$B174,'SCADA Data'!G$37:G$402,""),IF('SCADA Data - Historic'!$B$37:$B$402=$B174,'SCADA Data - Historic'!G$37:G$402,""))))</f>
        <v>811</v>
      </c>
      <c r="H174" s="114" t="str">
        <f t="array" aca="1" ref="H174" ca="1">IFERROR(INDEX('Data Tab - MK Infill'!$S$37:$S$402,MATCH($B174,INT('Data Tab - MK Infill'!$C$37:$C$402)*('Data Tab - MK Infill'!$S$37:$S$402&lt;&gt;""),0)),"")</f>
        <v/>
      </c>
      <c r="I174" s="273" cm="1">
        <f t="array" aca="1" ref="I174" ca="1">IF($B174="","",IFERROR(IF(INDEX('Data Tab - NH Infill'!R$37:R$1000,MATCH($B174,INT('Data Tab - NH Infill'!$C$37:$C$1000),0))="",NA(),INDEX('Data Tab - NH Infill'!R$37:R$1000,MATCH($B174,INT('Data Tab - NH Infill'!$C$37:$C$1000),0))),MAX(IF('SCADA Data'!$B$37:$B$402=$B174,'SCADA Data'!I$37:I$402,""),IF('SCADA Data - Historic'!$B$37:$B$402=$B174,'SCADA Data - Historic'!I$37:I$402,""))))</f>
        <v>1431.5</v>
      </c>
      <c r="J174" s="114" t="str">
        <f t="array" aca="1" ref="J174" ca="1">IFERROR(INDEX('Data Tab - NH Infill'!$S$37:$S$1000,MATCH($B174,INT('Data Tab - NH Infill'!$C$37:$C$1000)*('Data Tab - NH Infill'!$S$37:$S$1000&lt;&gt;""),0)),"")</f>
        <v/>
      </c>
      <c r="K174" s="272">
        <f t="array" aca="1" ref="K174" ca="1">IF($B174="","",IFERROR(IF(INDEX('Data Tab - SH Infill'!R$37:R$402,MATCH($B174,INT('Data Tab - SH Infill'!$C$37:$C$402),0))="",NA(),INDEX('Data Tab - SH Infill'!R$37:R$402,MATCH($B174,INT('Data Tab - SH Infill'!$C$37:$C$402),0))),MAX(IF('SCADA Data'!$B$37:$B$8980=$B174,'SCADA Data'!H$37:H$8980,""),IF('SCADA Data - Historic'!$B$37:$B$8980=$B174,'SCADA Data - Historic'!H$37:H$8980,""))))</f>
        <v>231.6300048828125</v>
      </c>
      <c r="L174" s="250" t="str">
        <f t="array" aca="1" ref="L174" ca="1">IFERROR(INDEX('Data Tab - SH Infill'!$S$37:$S$402,MATCH($B174,INT('Data Tab - SH Infill'!$C$37:$C$402)*('Data Tab - SH Infill'!$S$37:$S$402&lt;&gt;""),0)),"")</f>
        <v/>
      </c>
    </row>
    <row r="175" spans="2:12" s="264" customFormat="1" x14ac:dyDescent="0.2">
      <c r="B175" s="265">
        <f t="shared" ca="1" si="2"/>
        <v>45091</v>
      </c>
      <c r="C175" s="266" cm="1">
        <f t="array" aca="1" ref="C175" ca="1">IF($B175="","",IFERROR(IF(INDEX('Data Tab - BV Infill'!R$37:R$1000,MATCH($B175,INT('Data Tab - BV Infill'!$C$37:$C$1000),0))="",NA(),INDEX('Data Tab - BV Infill'!R$37:R$1000,MATCH($B175,INT('Data Tab - BV Infill'!$C$37:$C$1000),0))),MAX(IF('SCADA Data'!$B$37:$B$402=$B175,'SCADA Data'!D$37:D$402,""),IF('SCADA Data - Historic'!$B$37:$B$402=$B175,'SCADA Data - Historic'!D$37:D$402,""))))</f>
        <v>195.8818359375</v>
      </c>
      <c r="D175" s="267" cm="1">
        <f t="array" aca="1" ref="D175" ca="1">IF($B175="","",IFERROR(IF(INDEX('Data Tab - BV Infill'!T$37:T$1000,MATCH($B175,INT('Data Tab - BV Infill'!$C$37:$C$1000),0))="",NA(),INDEX('Data Tab - BV Infill'!T$37:T$1000,MATCH($B175,INT('Data Tab - BV Infill'!$C$37:$C$1000),0))),MAX(IF('SCADA Data'!$B$37:$B$402=$B175,'SCADA Data'!E$37:E$402,""),IF('SCADA Data - Historic'!$B$37:$B$402=$B175,'SCADA Data - Historic'!E$37:E$402,""))))</f>
        <v>291.814453125</v>
      </c>
      <c r="E175" s="267" cm="1">
        <f t="array" aca="1" ref="E175" ca="1">IF($B175="","",IFERROR(IF(INDEX('Data Tab - BV Infill'!U$37:U$1000,MATCH($B175,INT('Data Tab - BV Infill'!$C$37:$C$1000),0))="",NA(),INDEX('Data Tab - BV Infill'!U$37:U$1000,MATCH($B175,INT('Data Tab - BV Infill'!$C$37:$C$1000),0))),MAX(IF('SCADA Data'!$B$37:$B$402=$B175,'SCADA Data'!F$37:F$402,""),IF('SCADA Data - Historic'!$B$37:$B$402=$B175,'SCADA Data - Historic'!F$37:F$402,""))))</f>
        <v>0</v>
      </c>
      <c r="F175" s="101" t="str">
        <f t="array" aca="1" ref="F175" ca="1">IFERROR(INDEX('Data Tab - BV Infill'!$S$37:$S$402,MATCH($B175,INT('Data Tab - BV Infill'!$C$37:$C$402)*('Data Tab - BV Infill'!$S$37:$S$402&lt;&gt;""),0)),"")</f>
        <v/>
      </c>
      <c r="G175" s="266" cm="1">
        <f t="array" aca="1" ref="G175" ca="1">IF($B175="","",IFERROR(IF(INDEX('Data Tab - MK Infill'!R$37:R$402,MATCH($B175,INT('Data Tab - MK Infill'!$C$37:$C$402),0))="",NA(),INDEX('Data Tab - MK Infill'!R$37:R$402,MATCH($B175,INT('Data Tab - MK Infill'!$C$37:$C$402),0))),MAX(IF('SCADA Data'!$B$37:$B$402=$B175,'SCADA Data'!G$37:G$402,""),IF('SCADA Data - Historic'!$B$37:$B$402=$B175,'SCADA Data - Historic'!G$37:G$402,""))))</f>
        <v>1843</v>
      </c>
      <c r="H175" s="101" t="str">
        <f t="array" aca="1" ref="H175" ca="1">IFERROR(INDEX('Data Tab - MK Infill'!$S$37:$S$402,MATCH($B175,INT('Data Tab - MK Infill'!$C$37:$C$402)*('Data Tab - MK Infill'!$S$37:$S$402&lt;&gt;""),0)),"")</f>
        <v/>
      </c>
      <c r="I175" s="266" cm="1">
        <f t="array" aca="1" ref="I175" ca="1">IF($B175="","",IFERROR(IF(INDEX('Data Tab - NH Infill'!R$37:R$1000,MATCH($B175,INT('Data Tab - NH Infill'!$C$37:$C$1000),0))="",NA(),INDEX('Data Tab - NH Infill'!R$37:R$1000,MATCH($B175,INT('Data Tab - NH Infill'!$C$37:$C$1000),0))),MAX(IF('SCADA Data'!$B$37:$B$402=$B175,'SCADA Data'!I$37:I$402,""),IF('SCADA Data - Historic'!$B$37:$B$402=$B175,'SCADA Data - Historic'!I$37:I$402,""))))</f>
        <v>1511</v>
      </c>
      <c r="J175" s="101" t="str">
        <f t="array" aca="1" ref="J175" ca="1">IFERROR(INDEX('Data Tab - NH Infill'!$S$37:$S$1000,MATCH($B175,INT('Data Tab - NH Infill'!$C$37:$C$1000)*('Data Tab - NH Infill'!$S$37:$S$1000&lt;&gt;""),0)),"")</f>
        <v/>
      </c>
      <c r="K175" s="266">
        <f t="array" aca="1" ref="K175" ca="1">IF($B175="","",IFERROR(IF(INDEX('Data Tab - SH Infill'!R$37:R$402,MATCH($B175,INT('Data Tab - SH Infill'!$C$37:$C$402),0))="",NA(),INDEX('Data Tab - SH Infill'!R$37:R$402,MATCH($B175,INT('Data Tab - SH Infill'!$C$37:$C$402),0))),MAX(IF('SCADA Data'!$B$37:$B$8980=$B175,'SCADA Data'!H$37:H$8980,""),IF('SCADA Data - Historic'!$B$37:$B$8980=$B175,'SCADA Data - Historic'!H$37:H$8980,""))))</f>
        <v>198.89999389648438</v>
      </c>
      <c r="L175" s="249" t="str">
        <f t="array" aca="1" ref="L175" ca="1">IFERROR(INDEX('Data Tab - SH Infill'!$S$37:$S$402,MATCH($B175,INT('Data Tab - SH Infill'!$C$37:$C$402)*('Data Tab - SH Infill'!$S$37:$S$402&lt;&gt;""),0)),"")</f>
        <v/>
      </c>
    </row>
    <row r="176" spans="2:12" s="264" customFormat="1" x14ac:dyDescent="0.2">
      <c r="B176" s="265">
        <f t="shared" ca="1" si="2"/>
        <v>45092</v>
      </c>
      <c r="C176" s="268" cm="1">
        <f t="array" aca="1" ref="C176" ca="1">IF($B176="","",IFERROR(IF(INDEX('Data Tab - BV Infill'!R$37:R$1000,MATCH($B176,INT('Data Tab - BV Infill'!$C$37:$C$1000),0))="",NA(),INDEX('Data Tab - BV Infill'!R$37:R$1000,MATCH($B176,INT('Data Tab - BV Infill'!$C$37:$C$1000),0))),MAX(IF('SCADA Data'!$B$37:$B$402=$B176,'SCADA Data'!D$37:D$402,""),IF('SCADA Data - Historic'!$B$37:$B$402=$B176,'SCADA Data - Historic'!D$37:D$402,""))))</f>
        <v>194.0390625</v>
      </c>
      <c r="D176" s="269" cm="1">
        <f t="array" aca="1" ref="D176" ca="1">IF($B176="","",IFERROR(IF(INDEX('Data Tab - BV Infill'!T$37:T$1000,MATCH($B176,INT('Data Tab - BV Infill'!$C$37:$C$1000),0))="",NA(),INDEX('Data Tab - BV Infill'!T$37:T$1000,MATCH($B176,INT('Data Tab - BV Infill'!$C$37:$C$1000),0))),MAX(IF('SCADA Data'!$B$37:$B$402=$B176,'SCADA Data'!E$37:E$402,""),IF('SCADA Data - Historic'!$B$37:$B$402=$B176,'SCADA Data - Historic'!E$37:E$402,""))))</f>
        <v>173.671875</v>
      </c>
      <c r="E176" s="269" cm="1">
        <f t="array" aca="1" ref="E176" ca="1">IF($B176="","",IFERROR(IF(INDEX('Data Tab - BV Infill'!U$37:U$1000,MATCH($B176,INT('Data Tab - BV Infill'!$C$37:$C$1000),0))="",NA(),INDEX('Data Tab - BV Infill'!U$37:U$1000,MATCH($B176,INT('Data Tab - BV Infill'!$C$37:$C$1000),0))),MAX(IF('SCADA Data'!$B$37:$B$402=$B176,'SCADA Data'!F$37:F$402,""),IF('SCADA Data - Historic'!$B$37:$B$402=$B176,'SCADA Data - Historic'!F$37:F$402,""))))</f>
        <v>0</v>
      </c>
      <c r="F176" s="114" t="str">
        <f t="array" aca="1" ref="F176" ca="1">IFERROR(INDEX('Data Tab - BV Infill'!$S$37:$S$402,MATCH($B176,INT('Data Tab - BV Infill'!$C$37:$C$402)*('Data Tab - BV Infill'!$S$37:$S$402&lt;&gt;""),0)),"")</f>
        <v/>
      </c>
      <c r="G176" s="270" cm="1">
        <f t="array" aca="1" ref="G176" ca="1">IF($B176="","",IFERROR(IF(INDEX('Data Tab - MK Infill'!R$37:R$402,MATCH($B176,INT('Data Tab - MK Infill'!$C$37:$C$402),0))="",NA(),INDEX('Data Tab - MK Infill'!R$37:R$402,MATCH($B176,INT('Data Tab - MK Infill'!$C$37:$C$402),0))),MAX(IF('SCADA Data'!$B$37:$B$402=$B176,'SCADA Data'!G$37:G$402,""),IF('SCADA Data - Historic'!$B$37:$B$402=$B176,'SCADA Data - Historic'!G$37:G$402,""))))</f>
        <v>0</v>
      </c>
      <c r="H176" s="114" t="str">
        <f t="array" aca="1" ref="H176" ca="1">IFERROR(INDEX('Data Tab - MK Infill'!$S$37:$S$402,MATCH($B176,INT('Data Tab - MK Infill'!$C$37:$C$402)*('Data Tab - MK Infill'!$S$37:$S$402&lt;&gt;""),0)),"")</f>
        <v/>
      </c>
      <c r="I176" s="273" cm="1">
        <f t="array" aca="1" ref="I176" ca="1">IF($B176="","",IFERROR(IF(INDEX('Data Tab - NH Infill'!R$37:R$1000,MATCH($B176,INT('Data Tab - NH Infill'!$C$37:$C$1000),0))="",NA(),INDEX('Data Tab - NH Infill'!R$37:R$1000,MATCH($B176,INT('Data Tab - NH Infill'!$C$37:$C$1000),0))),MAX(IF('SCADA Data'!$B$37:$B$402=$B176,'SCADA Data'!I$37:I$402,""),IF('SCADA Data - Historic'!$B$37:$B$402=$B176,'SCADA Data - Historic'!I$37:I$402,""))))</f>
        <v>1479.5</v>
      </c>
      <c r="J176" s="114" t="str">
        <f t="array" aca="1" ref="J176" ca="1">IFERROR(INDEX('Data Tab - NH Infill'!$S$37:$S$1000,MATCH($B176,INT('Data Tab - NH Infill'!$C$37:$C$1000)*('Data Tab - NH Infill'!$S$37:$S$1000&lt;&gt;""),0)),"")</f>
        <v/>
      </c>
      <c r="K176" s="272">
        <f t="array" aca="1" ref="K176" ca="1">IF($B176="","",IFERROR(IF(INDEX('Data Tab - SH Infill'!R$37:R$402,MATCH($B176,INT('Data Tab - SH Infill'!$C$37:$C$402),0))="",NA(),INDEX('Data Tab - SH Infill'!R$37:R$402,MATCH($B176,INT('Data Tab - SH Infill'!$C$37:$C$402),0))),MAX(IF('SCADA Data'!$B$37:$B$8980=$B176,'SCADA Data'!H$37:H$8980,""),IF('SCADA Data - Historic'!$B$37:$B$8980=$B176,'SCADA Data - Historic'!H$37:H$8980,""))))</f>
        <v>194.88999938964844</v>
      </c>
      <c r="L176" s="250" t="str">
        <f t="array" aca="1" ref="L176" ca="1">IFERROR(INDEX('Data Tab - SH Infill'!$S$37:$S$402,MATCH($B176,INT('Data Tab - SH Infill'!$C$37:$C$402)*('Data Tab - SH Infill'!$S$37:$S$402&lt;&gt;""),0)),"")</f>
        <v/>
      </c>
    </row>
    <row r="177" spans="2:12" s="264" customFormat="1" x14ac:dyDescent="0.2">
      <c r="B177" s="265">
        <f t="shared" ca="1" si="2"/>
        <v>45093</v>
      </c>
      <c r="C177" s="266" cm="1">
        <f t="array" aca="1" ref="C177" ca="1">IF($B177="","",IFERROR(IF(INDEX('Data Tab - BV Infill'!R$37:R$1000,MATCH($B177,INT('Data Tab - BV Infill'!$C$37:$C$1000),0))="",NA(),INDEX('Data Tab - BV Infill'!R$37:R$1000,MATCH($B177,INT('Data Tab - BV Infill'!$C$37:$C$1000),0))),MAX(IF('SCADA Data'!$B$37:$B$402=$B177,'SCADA Data'!D$37:D$402,""),IF('SCADA Data - Historic'!$B$37:$B$402=$B177,'SCADA Data - Historic'!D$37:D$402,""))))</f>
        <v>195.6826171875</v>
      </c>
      <c r="D177" s="267" cm="1">
        <f t="array" aca="1" ref="D177" ca="1">IF($B177="","",IFERROR(IF(INDEX('Data Tab - BV Infill'!T$37:T$1000,MATCH($B177,INT('Data Tab - BV Infill'!$C$37:$C$1000),0))="",NA(),INDEX('Data Tab - BV Infill'!T$37:T$1000,MATCH($B177,INT('Data Tab - BV Infill'!$C$37:$C$1000),0))),MAX(IF('SCADA Data'!$B$37:$B$402=$B177,'SCADA Data'!E$37:E$402,""),IF('SCADA Data - Historic'!$B$37:$B$402=$B177,'SCADA Data - Historic'!E$37:E$402,""))))</f>
        <v>217.673828125</v>
      </c>
      <c r="E177" s="267" cm="1">
        <f t="array" aca="1" ref="E177" ca="1">IF($B177="","",IFERROR(IF(INDEX('Data Tab - BV Infill'!U$37:U$1000,MATCH($B177,INT('Data Tab - BV Infill'!$C$37:$C$1000),0))="",NA(),INDEX('Data Tab - BV Infill'!U$37:U$1000,MATCH($B177,INT('Data Tab - BV Infill'!$C$37:$C$1000),0))),MAX(IF('SCADA Data'!$B$37:$B$402=$B177,'SCADA Data'!F$37:F$402,""),IF('SCADA Data - Historic'!$B$37:$B$402=$B177,'SCADA Data - Historic'!F$37:F$402,""))))</f>
        <v>0</v>
      </c>
      <c r="F177" s="101" t="str">
        <f t="array" aca="1" ref="F177" ca="1">IFERROR(INDEX('Data Tab - BV Infill'!$S$37:$S$402,MATCH($B177,INT('Data Tab - BV Infill'!$C$37:$C$402)*('Data Tab - BV Infill'!$S$37:$S$402&lt;&gt;""),0)),"")</f>
        <v/>
      </c>
      <c r="G177" s="266" cm="1">
        <f t="array" aca="1" ref="G177" ca="1">IF($B177="","",IFERROR(IF(INDEX('Data Tab - MK Infill'!R$37:R$402,MATCH($B177,INT('Data Tab - MK Infill'!$C$37:$C$402),0))="",NA(),INDEX('Data Tab - MK Infill'!R$37:R$402,MATCH($B177,INT('Data Tab - MK Infill'!$C$37:$C$402),0))),MAX(IF('SCADA Data'!$B$37:$B$402=$B177,'SCADA Data'!G$37:G$402,""),IF('SCADA Data - Historic'!$B$37:$B$402=$B177,'SCADA Data - Historic'!G$37:G$402,""))))</f>
        <v>944</v>
      </c>
      <c r="H177" s="101" t="str">
        <f t="array" aca="1" ref="H177" ca="1">IFERROR(INDEX('Data Tab - MK Infill'!$S$37:$S$402,MATCH($B177,INT('Data Tab - MK Infill'!$C$37:$C$402)*('Data Tab - MK Infill'!$S$37:$S$402&lt;&gt;""),0)),"")</f>
        <v/>
      </c>
      <c r="I177" s="266" cm="1">
        <f t="array" aca="1" ref="I177" ca="1">IF($B177="","",IFERROR(IF(INDEX('Data Tab - NH Infill'!R$37:R$1000,MATCH($B177,INT('Data Tab - NH Infill'!$C$37:$C$1000),0))="",NA(),INDEX('Data Tab - NH Infill'!R$37:R$1000,MATCH($B177,INT('Data Tab - NH Infill'!$C$37:$C$1000),0))),MAX(IF('SCADA Data'!$B$37:$B$402=$B177,'SCADA Data'!I$37:I$402,""),IF('SCADA Data - Historic'!$B$37:$B$402=$B177,'SCADA Data - Historic'!I$37:I$402,""))))</f>
        <v>1432.5</v>
      </c>
      <c r="J177" s="101" t="str">
        <f t="array" aca="1" ref="J177" ca="1">IFERROR(INDEX('Data Tab - NH Infill'!$S$37:$S$1000,MATCH($B177,INT('Data Tab - NH Infill'!$C$37:$C$1000)*('Data Tab - NH Infill'!$S$37:$S$1000&lt;&gt;""),0)),"")</f>
        <v/>
      </c>
      <c r="K177" s="266">
        <f t="array" aca="1" ref="K177" ca="1">IF($B177="","",IFERROR(IF(INDEX('Data Tab - SH Infill'!R$37:R$402,MATCH($B177,INT('Data Tab - SH Infill'!$C$37:$C$402),0))="",NA(),INDEX('Data Tab - SH Infill'!R$37:R$402,MATCH($B177,INT('Data Tab - SH Infill'!$C$37:$C$402),0))),MAX(IF('SCADA Data'!$B$37:$B$8980=$B177,'SCADA Data'!H$37:H$8980,""),IF('SCADA Data - Historic'!$B$37:$B$8980=$B177,'SCADA Data - Historic'!H$37:H$8980,""))))</f>
        <v>207.35000610351563</v>
      </c>
      <c r="L177" s="249" t="str">
        <f t="array" aca="1" ref="L177" ca="1">IFERROR(INDEX('Data Tab - SH Infill'!$S$37:$S$402,MATCH($B177,INT('Data Tab - SH Infill'!$C$37:$C$402)*('Data Tab - SH Infill'!$S$37:$S$402&lt;&gt;""),0)),"")</f>
        <v/>
      </c>
    </row>
    <row r="178" spans="2:12" s="264" customFormat="1" x14ac:dyDescent="0.2">
      <c r="B178" s="265">
        <f t="shared" ca="1" si="2"/>
        <v>45094</v>
      </c>
      <c r="C178" s="268" cm="1">
        <f t="array" aca="1" ref="C178" ca="1">IF($B178="","",IFERROR(IF(INDEX('Data Tab - BV Infill'!R$37:R$1000,MATCH($B178,INT('Data Tab - BV Infill'!$C$37:$C$1000),0))="",NA(),INDEX('Data Tab - BV Infill'!R$37:R$1000,MATCH($B178,INT('Data Tab - BV Infill'!$C$37:$C$1000),0))),MAX(IF('SCADA Data'!$B$37:$B$402=$B178,'SCADA Data'!D$37:D$402,""),IF('SCADA Data - Historic'!$B$37:$B$402=$B178,'SCADA Data - Historic'!D$37:D$402,""))))</f>
        <v>187.265625</v>
      </c>
      <c r="D178" s="269" cm="1">
        <f t="array" aca="1" ref="D178" ca="1">IF($B178="","",IFERROR(IF(INDEX('Data Tab - BV Infill'!T$37:T$1000,MATCH($B178,INT('Data Tab - BV Infill'!$C$37:$C$1000),0))="",NA(),INDEX('Data Tab - BV Infill'!T$37:T$1000,MATCH($B178,INT('Data Tab - BV Infill'!$C$37:$C$1000),0))),MAX(IF('SCADA Data'!$B$37:$B$402=$B178,'SCADA Data'!E$37:E$402,""),IF('SCADA Data - Historic'!$B$37:$B$402=$B178,'SCADA Data - Historic'!E$37:E$402,""))))</f>
        <v>173.51953125</v>
      </c>
      <c r="E178" s="269" cm="1">
        <f t="array" aca="1" ref="E178" ca="1">IF($B178="","",IFERROR(IF(INDEX('Data Tab - BV Infill'!U$37:U$1000,MATCH($B178,INT('Data Tab - BV Infill'!$C$37:$C$1000),0))="",NA(),INDEX('Data Tab - BV Infill'!U$37:U$1000,MATCH($B178,INT('Data Tab - BV Infill'!$C$37:$C$1000),0))),MAX(IF('SCADA Data'!$B$37:$B$402=$B178,'SCADA Data'!F$37:F$402,""),IF('SCADA Data - Historic'!$B$37:$B$402=$B178,'SCADA Data - Historic'!F$37:F$402,""))))</f>
        <v>0</v>
      </c>
      <c r="F178" s="114" t="str">
        <f t="array" aca="1" ref="F178" ca="1">IFERROR(INDEX('Data Tab - BV Infill'!$S$37:$S$402,MATCH($B178,INT('Data Tab - BV Infill'!$C$37:$C$402)*('Data Tab - BV Infill'!$S$37:$S$402&lt;&gt;""),0)),"")</f>
        <v/>
      </c>
      <c r="G178" s="270" cm="1">
        <f t="array" aca="1" ref="G178" ca="1">IF($B178="","",IFERROR(IF(INDEX('Data Tab - MK Infill'!R$37:R$402,MATCH($B178,INT('Data Tab - MK Infill'!$C$37:$C$402),0))="",NA(),INDEX('Data Tab - MK Infill'!R$37:R$402,MATCH($B178,INT('Data Tab - MK Infill'!$C$37:$C$402),0))),MAX(IF('SCADA Data'!$B$37:$B$402=$B178,'SCADA Data'!G$37:G$402,""),IF('SCADA Data - Historic'!$B$37:$B$402=$B178,'SCADA Data - Historic'!G$37:G$402,""))))</f>
        <v>1088</v>
      </c>
      <c r="H178" s="114" t="str">
        <f t="array" aca="1" ref="H178" ca="1">IFERROR(INDEX('Data Tab - MK Infill'!$S$37:$S$402,MATCH($B178,INT('Data Tab - MK Infill'!$C$37:$C$402)*('Data Tab - MK Infill'!$S$37:$S$402&lt;&gt;""),0)),"")</f>
        <v/>
      </c>
      <c r="I178" s="273" cm="1">
        <f t="array" aca="1" ref="I178" ca="1">IF($B178="","",IFERROR(IF(INDEX('Data Tab - NH Infill'!R$37:R$1000,MATCH($B178,INT('Data Tab - NH Infill'!$C$37:$C$1000),0))="",NA(),INDEX('Data Tab - NH Infill'!R$37:R$1000,MATCH($B178,INT('Data Tab - NH Infill'!$C$37:$C$1000),0))),MAX(IF('SCADA Data'!$B$37:$B$402=$B178,'SCADA Data'!I$37:I$402,""),IF('SCADA Data - Historic'!$B$37:$B$402=$B178,'SCADA Data - Historic'!I$37:I$402,""))))</f>
        <v>1432.5</v>
      </c>
      <c r="J178" s="114" t="str">
        <f t="array" aca="1" ref="J178" ca="1">IFERROR(INDEX('Data Tab - NH Infill'!$S$37:$S$1000,MATCH($B178,INT('Data Tab - NH Infill'!$C$37:$C$1000)*('Data Tab - NH Infill'!$S$37:$S$1000&lt;&gt;""),0)),"")</f>
        <v/>
      </c>
      <c r="K178" s="272">
        <f t="array" aca="1" ref="K178" ca="1">IF($B178="","",IFERROR(IF(INDEX('Data Tab - SH Infill'!R$37:R$402,MATCH($B178,INT('Data Tab - SH Infill'!$C$37:$C$402),0))="",NA(),INDEX('Data Tab - SH Infill'!R$37:R$402,MATCH($B178,INT('Data Tab - SH Infill'!$C$37:$C$402),0))),MAX(IF('SCADA Data'!$B$37:$B$8980=$B178,'SCADA Data'!H$37:H$8980,""),IF('SCADA Data - Historic'!$B$37:$B$8980=$B178,'SCADA Data - Historic'!H$37:H$8980,""))))</f>
        <v>207.41999816894531</v>
      </c>
      <c r="L178" s="250" t="str">
        <f t="array" aca="1" ref="L178" ca="1">IFERROR(INDEX('Data Tab - SH Infill'!$S$37:$S$402,MATCH($B178,INT('Data Tab - SH Infill'!$C$37:$C$402)*('Data Tab - SH Infill'!$S$37:$S$402&lt;&gt;""),0)),"")</f>
        <v/>
      </c>
    </row>
    <row r="179" spans="2:12" s="264" customFormat="1" x14ac:dyDescent="0.2">
      <c r="B179" s="265">
        <f t="shared" ca="1" si="2"/>
        <v>45095</v>
      </c>
      <c r="C179" s="266" cm="1">
        <f t="array" aca="1" ref="C179" ca="1">IF($B179="","",IFERROR(IF(INDEX('Data Tab - BV Infill'!R$37:R$1000,MATCH($B179,INT('Data Tab - BV Infill'!$C$37:$C$1000),0))="",NA(),INDEX('Data Tab - BV Infill'!R$37:R$1000,MATCH($B179,INT('Data Tab - BV Infill'!$C$37:$C$1000),0))),MAX(IF('SCADA Data'!$B$37:$B$402=$B179,'SCADA Data'!D$37:D$402,""),IF('SCADA Data - Historic'!$B$37:$B$402=$B179,'SCADA Data - Historic'!D$37:D$402,""))))</f>
        <v>195.732421875</v>
      </c>
      <c r="D179" s="267" cm="1">
        <f t="array" aca="1" ref="D179" ca="1">IF($B179="","",IFERROR(IF(INDEX('Data Tab - BV Infill'!T$37:T$1000,MATCH($B179,INT('Data Tab - BV Infill'!$C$37:$C$1000),0))="",NA(),INDEX('Data Tab - BV Infill'!T$37:T$1000,MATCH($B179,INT('Data Tab - BV Infill'!$C$37:$C$1000),0))),MAX(IF('SCADA Data'!$B$37:$B$402=$B179,'SCADA Data'!E$37:E$402,""),IF('SCADA Data - Historic'!$B$37:$B$402=$B179,'SCADA Data - Historic'!E$37:E$402,""))))</f>
        <v>143.330078125</v>
      </c>
      <c r="E179" s="267" cm="1">
        <f t="array" aca="1" ref="E179" ca="1">IF($B179="","",IFERROR(IF(INDEX('Data Tab - BV Infill'!U$37:U$1000,MATCH($B179,INT('Data Tab - BV Infill'!$C$37:$C$1000),0))="",NA(),INDEX('Data Tab - BV Infill'!U$37:U$1000,MATCH($B179,INT('Data Tab - BV Infill'!$C$37:$C$1000),0))),MAX(IF('SCADA Data'!$B$37:$B$402=$B179,'SCADA Data'!F$37:F$402,""),IF('SCADA Data - Historic'!$B$37:$B$402=$B179,'SCADA Data - Historic'!F$37:F$402,""))))</f>
        <v>0</v>
      </c>
      <c r="F179" s="101" t="str">
        <f t="array" aca="1" ref="F179" ca="1">IFERROR(INDEX('Data Tab - BV Infill'!$S$37:$S$402,MATCH($B179,INT('Data Tab - BV Infill'!$C$37:$C$402)*('Data Tab - BV Infill'!$S$37:$S$402&lt;&gt;""),0)),"")</f>
        <v/>
      </c>
      <c r="G179" s="266" cm="1">
        <f t="array" aca="1" ref="G179" ca="1">IF($B179="","",IFERROR(IF(INDEX('Data Tab - MK Infill'!R$37:R$402,MATCH($B179,INT('Data Tab - MK Infill'!$C$37:$C$402),0))="",NA(),INDEX('Data Tab - MK Infill'!R$37:R$402,MATCH($B179,INT('Data Tab - MK Infill'!$C$37:$C$402),0))),MAX(IF('SCADA Data'!$B$37:$B$402=$B179,'SCADA Data'!G$37:G$402,""),IF('SCADA Data - Historic'!$B$37:$B$402=$B179,'SCADA Data - Historic'!G$37:G$402,""))))</f>
        <v>1345</v>
      </c>
      <c r="H179" s="101" t="str">
        <f t="array" aca="1" ref="H179" ca="1">IFERROR(INDEX('Data Tab - MK Infill'!$S$37:$S$402,MATCH($B179,INT('Data Tab - MK Infill'!$C$37:$C$402)*('Data Tab - MK Infill'!$S$37:$S$402&lt;&gt;""),0)),"")</f>
        <v/>
      </c>
      <c r="I179" s="266" cm="1">
        <f t="array" aca="1" ref="I179" ca="1">IF($B179="","",IFERROR(IF(INDEX('Data Tab - NH Infill'!R$37:R$1000,MATCH($B179,INT('Data Tab - NH Infill'!$C$37:$C$1000),0))="",NA(),INDEX('Data Tab - NH Infill'!R$37:R$1000,MATCH($B179,INT('Data Tab - NH Infill'!$C$37:$C$1000),0))),MAX(IF('SCADA Data'!$B$37:$B$402=$B179,'SCADA Data'!I$37:I$402,""),IF('SCADA Data - Historic'!$B$37:$B$402=$B179,'SCADA Data - Historic'!I$37:I$402,""))))</f>
        <v>1426</v>
      </c>
      <c r="J179" s="101" t="str">
        <f t="array" aca="1" ref="J179" ca="1">IFERROR(INDEX('Data Tab - NH Infill'!$S$37:$S$1000,MATCH($B179,INT('Data Tab - NH Infill'!$C$37:$C$1000)*('Data Tab - NH Infill'!$S$37:$S$1000&lt;&gt;""),0)),"")</f>
        <v/>
      </c>
      <c r="K179" s="266">
        <f t="array" aca="1" ref="K179" ca="1">IF($B179="","",IFERROR(IF(INDEX('Data Tab - SH Infill'!R$37:R$402,MATCH($B179,INT('Data Tab - SH Infill'!$C$37:$C$402),0))="",NA(),INDEX('Data Tab - SH Infill'!R$37:R$402,MATCH($B179,INT('Data Tab - SH Infill'!$C$37:$C$402),0))),MAX(IF('SCADA Data'!$B$37:$B$8980=$B179,'SCADA Data'!H$37:H$8980,""),IF('SCADA Data - Historic'!$B$37:$B$8980=$B179,'SCADA Data - Historic'!H$37:H$8980,""))))</f>
        <v>195.30999755859375</v>
      </c>
      <c r="L179" s="249" t="str">
        <f t="array" aca="1" ref="L179" ca="1">IFERROR(INDEX('Data Tab - SH Infill'!$S$37:$S$402,MATCH($B179,INT('Data Tab - SH Infill'!$C$37:$C$402)*('Data Tab - SH Infill'!$S$37:$S$402&lt;&gt;""),0)),"")</f>
        <v/>
      </c>
    </row>
    <row r="180" spans="2:12" s="264" customFormat="1" x14ac:dyDescent="0.2">
      <c r="B180" s="265">
        <f t="shared" ca="1" si="2"/>
        <v>45096</v>
      </c>
      <c r="C180" s="268" cm="1">
        <f t="array" aca="1" ref="C180" ca="1">IF($B180="","",IFERROR(IF(INDEX('Data Tab - BV Infill'!R$37:R$1000,MATCH($B180,INT('Data Tab - BV Infill'!$C$37:$C$1000),0))="",NA(),INDEX('Data Tab - BV Infill'!R$37:R$1000,MATCH($B180,INT('Data Tab - BV Infill'!$C$37:$C$1000),0))),MAX(IF('SCADA Data'!$B$37:$B$402=$B180,'SCADA Data'!D$37:D$402,""),IF('SCADA Data - Historic'!$B$37:$B$402=$B180,'SCADA Data - Historic'!D$37:D$402,""))))</f>
        <v>191.2001953125</v>
      </c>
      <c r="D180" s="269" cm="1">
        <f t="array" aca="1" ref="D180" ca="1">IF($B180="","",IFERROR(IF(INDEX('Data Tab - BV Infill'!T$37:T$1000,MATCH($B180,INT('Data Tab - BV Infill'!$C$37:$C$1000),0))="",NA(),INDEX('Data Tab - BV Infill'!T$37:T$1000,MATCH($B180,INT('Data Tab - BV Infill'!$C$37:$C$1000),0))),MAX(IF('SCADA Data'!$B$37:$B$402=$B180,'SCADA Data'!E$37:E$402,""),IF('SCADA Data - Historic'!$B$37:$B$402=$B180,'SCADA Data - Historic'!E$37:E$402,""))))</f>
        <v>242.302734375</v>
      </c>
      <c r="E180" s="269" cm="1">
        <f t="array" aca="1" ref="E180" ca="1">IF($B180="","",IFERROR(IF(INDEX('Data Tab - BV Infill'!U$37:U$1000,MATCH($B180,INT('Data Tab - BV Infill'!$C$37:$C$1000),0))="",NA(),INDEX('Data Tab - BV Infill'!U$37:U$1000,MATCH($B180,INT('Data Tab - BV Infill'!$C$37:$C$1000),0))),MAX(IF('SCADA Data'!$B$37:$B$402=$B180,'SCADA Data'!F$37:F$402,""),IF('SCADA Data - Historic'!$B$37:$B$402=$B180,'SCADA Data - Historic'!F$37:F$402,""))))</f>
        <v>0</v>
      </c>
      <c r="F180" s="114" t="str">
        <f t="array" aca="1" ref="F180" ca="1">IFERROR(INDEX('Data Tab - BV Infill'!$S$37:$S$402,MATCH($B180,INT('Data Tab - BV Infill'!$C$37:$C$402)*('Data Tab - BV Infill'!$S$37:$S$402&lt;&gt;""),0)),"")</f>
        <v/>
      </c>
      <c r="G180" s="270" cm="1">
        <f t="array" aca="1" ref="G180" ca="1">IF($B180="","",IFERROR(IF(INDEX('Data Tab - MK Infill'!R$37:R$402,MATCH($B180,INT('Data Tab - MK Infill'!$C$37:$C$402),0))="",NA(),INDEX('Data Tab - MK Infill'!R$37:R$402,MATCH($B180,INT('Data Tab - MK Infill'!$C$37:$C$402),0))),MAX(IF('SCADA Data'!$B$37:$B$402=$B180,'SCADA Data'!G$37:G$402,""),IF('SCADA Data - Historic'!$B$37:$B$402=$B180,'SCADA Data - Historic'!G$37:G$402,""))))</f>
        <v>921</v>
      </c>
      <c r="H180" s="114" t="str">
        <f t="array" aca="1" ref="H180" ca="1">IFERROR(INDEX('Data Tab - MK Infill'!$S$37:$S$402,MATCH($B180,INT('Data Tab - MK Infill'!$C$37:$C$402)*('Data Tab - MK Infill'!$S$37:$S$402&lt;&gt;""),0)),"")</f>
        <v/>
      </c>
      <c r="I180" s="273" cm="1">
        <f t="array" aca="1" ref="I180" ca="1">IF($B180="","",IFERROR(IF(INDEX('Data Tab - NH Infill'!R$37:R$1000,MATCH($B180,INT('Data Tab - NH Infill'!$C$37:$C$1000),0))="",NA(),INDEX('Data Tab - NH Infill'!R$37:R$1000,MATCH($B180,INT('Data Tab - NH Infill'!$C$37:$C$1000),0))),MAX(IF('SCADA Data'!$B$37:$B$402=$B180,'SCADA Data'!I$37:I$402,""),IF('SCADA Data - Historic'!$B$37:$B$402=$B180,'SCADA Data - Historic'!I$37:I$402,""))))</f>
        <v>1428</v>
      </c>
      <c r="J180" s="114" t="str">
        <f t="array" aca="1" ref="J180" ca="1">IFERROR(INDEX('Data Tab - NH Infill'!$S$37:$S$1000,MATCH($B180,INT('Data Tab - NH Infill'!$C$37:$C$1000)*('Data Tab - NH Infill'!$S$37:$S$1000&lt;&gt;""),0)),"")</f>
        <v/>
      </c>
      <c r="K180" s="272">
        <f t="array" aca="1" ref="K180" ca="1">IF($B180="","",IFERROR(IF(INDEX('Data Tab - SH Infill'!R$37:R$402,MATCH($B180,INT('Data Tab - SH Infill'!$C$37:$C$402),0))="",NA(),INDEX('Data Tab - SH Infill'!R$37:R$402,MATCH($B180,INT('Data Tab - SH Infill'!$C$37:$C$402),0))),MAX(IF('SCADA Data'!$B$37:$B$8980=$B180,'SCADA Data'!H$37:H$8980,""),IF('SCADA Data - Historic'!$B$37:$B$8980=$B180,'SCADA Data - Historic'!H$37:H$8980,""))))</f>
        <v>196.83999633789063</v>
      </c>
      <c r="L180" s="250" t="str">
        <f t="array" aca="1" ref="L180" ca="1">IFERROR(INDEX('Data Tab - SH Infill'!$S$37:$S$402,MATCH($B180,INT('Data Tab - SH Infill'!$C$37:$C$402)*('Data Tab - SH Infill'!$S$37:$S$402&lt;&gt;""),0)),"")</f>
        <v/>
      </c>
    </row>
    <row r="181" spans="2:12" s="264" customFormat="1" x14ac:dyDescent="0.2">
      <c r="B181" s="265">
        <f t="shared" ca="1" si="2"/>
        <v>45097</v>
      </c>
      <c r="C181" s="266" cm="1">
        <f t="array" aca="1" ref="C181" ca="1">IF($B181="","",IFERROR(IF(INDEX('Data Tab - BV Infill'!R$37:R$1000,MATCH($B181,INT('Data Tab - BV Infill'!$C$37:$C$1000),0))="",NA(),INDEX('Data Tab - BV Infill'!R$37:R$1000,MATCH($B181,INT('Data Tab - BV Infill'!$C$37:$C$1000),0))),MAX(IF('SCADA Data'!$B$37:$B$402=$B181,'SCADA Data'!D$37:D$402,""),IF('SCADA Data - Historic'!$B$37:$B$402=$B181,'SCADA Data - Historic'!D$37:D$402,""))))</f>
        <v>181.88671875</v>
      </c>
      <c r="D181" s="267" cm="1">
        <f t="array" aca="1" ref="D181" ca="1">IF($B181="","",IFERROR(IF(INDEX('Data Tab - BV Infill'!T$37:T$1000,MATCH($B181,INT('Data Tab - BV Infill'!$C$37:$C$1000),0))="",NA(),INDEX('Data Tab - BV Infill'!T$37:T$1000,MATCH($B181,INT('Data Tab - BV Infill'!$C$37:$C$1000),0))),MAX(IF('SCADA Data'!$B$37:$B$402=$B181,'SCADA Data'!E$37:E$402,""),IF('SCADA Data - Historic'!$B$37:$B$402=$B181,'SCADA Data - Historic'!E$37:E$402,""))))</f>
        <v>161.02734375</v>
      </c>
      <c r="E181" s="267" cm="1">
        <f t="array" aca="1" ref="E181" ca="1">IF($B181="","",IFERROR(IF(INDEX('Data Tab - BV Infill'!U$37:U$1000,MATCH($B181,INT('Data Tab - BV Infill'!$C$37:$C$1000),0))="",NA(),INDEX('Data Tab - BV Infill'!U$37:U$1000,MATCH($B181,INT('Data Tab - BV Infill'!$C$37:$C$1000),0))),MAX(IF('SCADA Data'!$B$37:$B$402=$B181,'SCADA Data'!F$37:F$402,""),IF('SCADA Data - Historic'!$B$37:$B$402=$B181,'SCADA Data - Historic'!F$37:F$402,""))))</f>
        <v>0</v>
      </c>
      <c r="F181" s="101" t="str">
        <f t="array" aca="1" ref="F181" ca="1">IFERROR(INDEX('Data Tab - BV Infill'!$S$37:$S$402,MATCH($B181,INT('Data Tab - BV Infill'!$C$37:$C$402)*('Data Tab - BV Infill'!$S$37:$S$402&lt;&gt;""),0)),"")</f>
        <v/>
      </c>
      <c r="G181" s="266" cm="1">
        <f t="array" aca="1" ref="G181" ca="1">IF($B181="","",IFERROR(IF(INDEX('Data Tab - MK Infill'!R$37:R$402,MATCH($B181,INT('Data Tab - MK Infill'!$C$37:$C$402),0))="",NA(),INDEX('Data Tab - MK Infill'!R$37:R$402,MATCH($B181,INT('Data Tab - MK Infill'!$C$37:$C$402),0))),MAX(IF('SCADA Data'!$B$37:$B$402=$B181,'SCADA Data'!G$37:G$402,""),IF('SCADA Data - Historic'!$B$37:$B$402=$B181,'SCADA Data - Historic'!G$37:G$402,""))))</f>
        <v>236</v>
      </c>
      <c r="H181" s="101" t="str">
        <f t="array" aca="1" ref="H181" ca="1">IFERROR(INDEX('Data Tab - MK Infill'!$S$37:$S$402,MATCH($B181,INT('Data Tab - MK Infill'!$C$37:$C$402)*('Data Tab - MK Infill'!$S$37:$S$402&lt;&gt;""),0)),"")</f>
        <v/>
      </c>
      <c r="I181" s="266" cm="1">
        <f t="array" aca="1" ref="I181" ca="1">IF($B181="","",IFERROR(IF(INDEX('Data Tab - NH Infill'!R$37:R$1000,MATCH($B181,INT('Data Tab - NH Infill'!$C$37:$C$1000),0))="",NA(),INDEX('Data Tab - NH Infill'!R$37:R$1000,MATCH($B181,INT('Data Tab - NH Infill'!$C$37:$C$1000),0))),MAX(IF('SCADA Data'!$B$37:$B$402=$B181,'SCADA Data'!I$37:I$402,""),IF('SCADA Data - Historic'!$B$37:$B$402=$B181,'SCADA Data - Historic'!I$37:I$402,""))))</f>
        <v>1383</v>
      </c>
      <c r="J181" s="101" t="str">
        <f t="array" aca="1" ref="J181" ca="1">IFERROR(INDEX('Data Tab - NH Infill'!$S$37:$S$1000,MATCH($B181,INT('Data Tab - NH Infill'!$C$37:$C$1000)*('Data Tab - NH Infill'!$S$37:$S$1000&lt;&gt;""),0)),"")</f>
        <v/>
      </c>
      <c r="K181" s="266">
        <f t="array" aca="1" ref="K181" ca="1">IF($B181="","",IFERROR(IF(INDEX('Data Tab - SH Infill'!R$37:R$402,MATCH($B181,INT('Data Tab - SH Infill'!$C$37:$C$402),0))="",NA(),INDEX('Data Tab - SH Infill'!R$37:R$402,MATCH($B181,INT('Data Tab - SH Infill'!$C$37:$C$402),0))),MAX(IF('SCADA Data'!$B$37:$B$8980=$B181,'SCADA Data'!H$37:H$8980,""),IF('SCADA Data - Historic'!$B$37:$B$8980=$B181,'SCADA Data - Historic'!H$37:H$8980,""))))</f>
        <v>183.6300048828125</v>
      </c>
      <c r="L181" s="249" t="str">
        <f t="array" aca="1" ref="L181" ca="1">IFERROR(INDEX('Data Tab - SH Infill'!$S$37:$S$402,MATCH($B181,INT('Data Tab - SH Infill'!$C$37:$C$402)*('Data Tab - SH Infill'!$S$37:$S$402&lt;&gt;""),0)),"")</f>
        <v/>
      </c>
    </row>
    <row r="182" spans="2:12" s="264" customFormat="1" x14ac:dyDescent="0.2">
      <c r="B182" s="265">
        <f t="shared" ca="1" si="2"/>
        <v>45098</v>
      </c>
      <c r="C182" s="268" cm="1">
        <f t="array" aca="1" ref="C182" ca="1">IF($B182="","",IFERROR(IF(INDEX('Data Tab - BV Infill'!R$37:R$1000,MATCH($B182,INT('Data Tab - BV Infill'!$C$37:$C$1000),0))="",NA(),INDEX('Data Tab - BV Infill'!R$37:R$1000,MATCH($B182,INT('Data Tab - BV Infill'!$C$37:$C$1000),0))),MAX(IF('SCADA Data'!$B$37:$B$402=$B182,'SCADA Data'!D$37:D$402,""),IF('SCADA Data - Historic'!$B$37:$B$402=$B182,'SCADA Data - Historic'!D$37:D$402,""))))</f>
        <v>186.2197265625</v>
      </c>
      <c r="D182" s="269" cm="1">
        <f t="array" aca="1" ref="D182" ca="1">IF($B182="","",IFERROR(IF(INDEX('Data Tab - BV Infill'!T$37:T$1000,MATCH($B182,INT('Data Tab - BV Infill'!$C$37:$C$1000),0))="",NA(),INDEX('Data Tab - BV Infill'!T$37:T$1000,MATCH($B182,INT('Data Tab - BV Infill'!$C$37:$C$1000),0))),MAX(IF('SCADA Data'!$B$37:$B$402=$B182,'SCADA Data'!E$37:E$402,""),IF('SCADA Data - Historic'!$B$37:$B$402=$B182,'SCADA Data - Historic'!E$37:E$402,""))))</f>
        <v>174.052734375</v>
      </c>
      <c r="E182" s="269" cm="1">
        <f t="array" aca="1" ref="E182" ca="1">IF($B182="","",IFERROR(IF(INDEX('Data Tab - BV Infill'!U$37:U$1000,MATCH($B182,INT('Data Tab - BV Infill'!$C$37:$C$1000),0))="",NA(),INDEX('Data Tab - BV Infill'!U$37:U$1000,MATCH($B182,INT('Data Tab - BV Infill'!$C$37:$C$1000),0))),MAX(IF('SCADA Data'!$B$37:$B$402=$B182,'SCADA Data'!F$37:F$402,""),IF('SCADA Data - Historic'!$B$37:$B$402=$B182,'SCADA Data - Historic'!F$37:F$402,""))))</f>
        <v>0</v>
      </c>
      <c r="F182" s="114" t="str">
        <f t="array" aca="1" ref="F182" ca="1">IFERROR(INDEX('Data Tab - BV Infill'!$S$37:$S$402,MATCH($B182,INT('Data Tab - BV Infill'!$C$37:$C$402)*('Data Tab - BV Infill'!$S$37:$S$402&lt;&gt;""),0)),"")</f>
        <v/>
      </c>
      <c r="G182" s="270" cm="1">
        <f t="array" aca="1" ref="G182" ca="1">IF($B182="","",IFERROR(IF(INDEX('Data Tab - MK Infill'!R$37:R$402,MATCH($B182,INT('Data Tab - MK Infill'!$C$37:$C$402),0))="",NA(),INDEX('Data Tab - MK Infill'!R$37:R$402,MATCH($B182,INT('Data Tab - MK Infill'!$C$37:$C$402),0))),MAX(IF('SCADA Data'!$B$37:$B$402=$B182,'SCADA Data'!G$37:G$402,""),IF('SCADA Data - Historic'!$B$37:$B$402=$B182,'SCADA Data - Historic'!G$37:G$402,""))))</f>
        <v>1480</v>
      </c>
      <c r="H182" s="114" t="str">
        <f t="array" aca="1" ref="H182" ca="1">IFERROR(INDEX('Data Tab - MK Infill'!$S$37:$S$402,MATCH($B182,INT('Data Tab - MK Infill'!$C$37:$C$402)*('Data Tab - MK Infill'!$S$37:$S$402&lt;&gt;""),0)),"")</f>
        <v/>
      </c>
      <c r="I182" s="273" cm="1">
        <f t="array" aca="1" ref="I182" ca="1">IF($B182="","",IFERROR(IF(INDEX('Data Tab - NH Infill'!R$37:R$1000,MATCH($B182,INT('Data Tab - NH Infill'!$C$37:$C$1000),0))="",NA(),INDEX('Data Tab - NH Infill'!R$37:R$1000,MATCH($B182,INT('Data Tab - NH Infill'!$C$37:$C$1000),0))),MAX(IF('SCADA Data'!$B$37:$B$402=$B182,'SCADA Data'!I$37:I$402,""),IF('SCADA Data - Historic'!$B$37:$B$402=$B182,'SCADA Data - Historic'!I$37:I$402,""))))</f>
        <v>1403</v>
      </c>
      <c r="J182" s="114" t="str">
        <f t="array" aca="1" ref="J182" ca="1">IFERROR(INDEX('Data Tab - NH Infill'!$S$37:$S$1000,MATCH($B182,INT('Data Tab - NH Infill'!$C$37:$C$1000)*('Data Tab - NH Infill'!$S$37:$S$1000&lt;&gt;""),0)),"")</f>
        <v/>
      </c>
      <c r="K182" s="272">
        <f t="array" aca="1" ref="K182" ca="1">IF($B182="","",IFERROR(IF(INDEX('Data Tab - SH Infill'!R$37:R$402,MATCH($B182,INT('Data Tab - SH Infill'!$C$37:$C$402),0))="",NA(),INDEX('Data Tab - SH Infill'!R$37:R$402,MATCH($B182,INT('Data Tab - SH Infill'!$C$37:$C$402),0))),MAX(IF('SCADA Data'!$B$37:$B$8980=$B182,'SCADA Data'!H$37:H$8980,""),IF('SCADA Data - Historic'!$B$37:$B$8980=$B182,'SCADA Data - Historic'!H$37:H$8980,""))))</f>
        <v>183.72999572753906</v>
      </c>
      <c r="L182" s="250" t="str">
        <f t="array" aca="1" ref="L182" ca="1">IFERROR(INDEX('Data Tab - SH Infill'!$S$37:$S$402,MATCH($B182,INT('Data Tab - SH Infill'!$C$37:$C$402)*('Data Tab - SH Infill'!$S$37:$S$402&lt;&gt;""),0)),"")</f>
        <v/>
      </c>
    </row>
    <row r="183" spans="2:12" s="264" customFormat="1" x14ac:dyDescent="0.2">
      <c r="B183" s="265">
        <f t="shared" ca="1" si="2"/>
        <v>45099</v>
      </c>
      <c r="C183" s="266" cm="1">
        <f t="array" aca="1" ref="C183" ca="1">IF($B183="","",IFERROR(IF(INDEX('Data Tab - BV Infill'!R$37:R$1000,MATCH($B183,INT('Data Tab - BV Infill'!$C$37:$C$1000),0))="",NA(),INDEX('Data Tab - BV Infill'!R$37:R$1000,MATCH($B183,INT('Data Tab - BV Infill'!$C$37:$C$1000),0))),MAX(IF('SCADA Data'!$B$37:$B$402=$B183,'SCADA Data'!D$37:D$402,""),IF('SCADA Data - Historic'!$B$37:$B$402=$B183,'SCADA Data - Historic'!D$37:D$402,""))))</f>
        <v>201.908203125</v>
      </c>
      <c r="D183" s="267" cm="1">
        <f t="array" aca="1" ref="D183" ca="1">IF($B183="","",IFERROR(IF(INDEX('Data Tab - BV Infill'!T$37:T$1000,MATCH($B183,INT('Data Tab - BV Infill'!$C$37:$C$1000),0))="",NA(),INDEX('Data Tab - BV Infill'!T$37:T$1000,MATCH($B183,INT('Data Tab - BV Infill'!$C$37:$C$1000),0))),MAX(IF('SCADA Data'!$B$37:$B$402=$B183,'SCADA Data'!E$37:E$402,""),IF('SCADA Data - Historic'!$B$37:$B$402=$B183,'SCADA Data - Historic'!E$37:E$402,""))))</f>
        <v>203.0234375</v>
      </c>
      <c r="E183" s="267" cm="1">
        <f t="array" aca="1" ref="E183" ca="1">IF($B183="","",IFERROR(IF(INDEX('Data Tab - BV Infill'!U$37:U$1000,MATCH($B183,INT('Data Tab - BV Infill'!$C$37:$C$1000),0))="",NA(),INDEX('Data Tab - BV Infill'!U$37:U$1000,MATCH($B183,INT('Data Tab - BV Infill'!$C$37:$C$1000),0))),MAX(IF('SCADA Data'!$B$37:$B$402=$B183,'SCADA Data'!F$37:F$402,""),IF('SCADA Data - Historic'!$B$37:$B$402=$B183,'SCADA Data - Historic'!F$37:F$402,""))))</f>
        <v>0</v>
      </c>
      <c r="F183" s="101" t="str">
        <f t="array" aca="1" ref="F183" ca="1">IFERROR(INDEX('Data Tab - BV Infill'!$S$37:$S$402,MATCH($B183,INT('Data Tab - BV Infill'!$C$37:$C$402)*('Data Tab - BV Infill'!$S$37:$S$402&lt;&gt;""),0)),"")</f>
        <v/>
      </c>
      <c r="G183" s="266" cm="1">
        <f t="array" aca="1" ref="G183" ca="1">IF($B183="","",IFERROR(IF(INDEX('Data Tab - MK Infill'!R$37:R$402,MATCH($B183,INT('Data Tab - MK Infill'!$C$37:$C$402),0))="",NA(),INDEX('Data Tab - MK Infill'!R$37:R$402,MATCH($B183,INT('Data Tab - MK Infill'!$C$37:$C$402),0))),MAX(IF('SCADA Data'!$B$37:$B$402=$B183,'SCADA Data'!G$37:G$402,""),IF('SCADA Data - Historic'!$B$37:$B$402=$B183,'SCADA Data - Historic'!G$37:G$402,""))))</f>
        <v>1119</v>
      </c>
      <c r="H183" s="101" t="str">
        <f t="array" aca="1" ref="H183" ca="1">IFERROR(INDEX('Data Tab - MK Infill'!$S$37:$S$402,MATCH($B183,INT('Data Tab - MK Infill'!$C$37:$C$402)*('Data Tab - MK Infill'!$S$37:$S$402&lt;&gt;""),0)),"")</f>
        <v/>
      </c>
      <c r="I183" s="266" cm="1">
        <f t="array" aca="1" ref="I183" ca="1">IF($B183="","",IFERROR(IF(INDEX('Data Tab - NH Infill'!R$37:R$1000,MATCH($B183,INT('Data Tab - NH Infill'!$C$37:$C$1000),0))="",NA(),INDEX('Data Tab - NH Infill'!R$37:R$1000,MATCH($B183,INT('Data Tab - NH Infill'!$C$37:$C$1000),0))),MAX(IF('SCADA Data'!$B$37:$B$402=$B183,'SCADA Data'!I$37:I$402,""),IF('SCADA Data - Historic'!$B$37:$B$402=$B183,'SCADA Data - Historic'!I$37:I$402,""))))</f>
        <v>1436</v>
      </c>
      <c r="J183" s="101" t="str">
        <f t="array" aca="1" ref="J183" ca="1">IFERROR(INDEX('Data Tab - NH Infill'!$S$37:$S$1000,MATCH($B183,INT('Data Tab - NH Infill'!$C$37:$C$1000)*('Data Tab - NH Infill'!$S$37:$S$1000&lt;&gt;""),0)),"")</f>
        <v/>
      </c>
      <c r="K183" s="266">
        <f t="array" aca="1" ref="K183" ca="1">IF($B183="","",IFERROR(IF(INDEX('Data Tab - SH Infill'!R$37:R$402,MATCH($B183,INT('Data Tab - SH Infill'!$C$37:$C$402),0))="",NA(),INDEX('Data Tab - SH Infill'!R$37:R$402,MATCH($B183,INT('Data Tab - SH Infill'!$C$37:$C$402),0))),MAX(IF('SCADA Data'!$B$37:$B$8980=$B183,'SCADA Data'!H$37:H$8980,""),IF('SCADA Data - Historic'!$B$37:$B$8980=$B183,'SCADA Data - Historic'!H$37:H$8980,""))))</f>
        <v>187.35000610351563</v>
      </c>
      <c r="L183" s="249" t="str">
        <f t="array" aca="1" ref="L183" ca="1">IFERROR(INDEX('Data Tab - SH Infill'!$S$37:$S$402,MATCH($B183,INT('Data Tab - SH Infill'!$C$37:$C$402)*('Data Tab - SH Infill'!$S$37:$S$402&lt;&gt;""),0)),"")</f>
        <v/>
      </c>
    </row>
    <row r="184" spans="2:12" s="264" customFormat="1" x14ac:dyDescent="0.2">
      <c r="B184" s="265">
        <f t="shared" ca="1" si="2"/>
        <v>45100</v>
      </c>
      <c r="C184" s="268" cm="1">
        <f t="array" aca="1" ref="C184" ca="1">IF($B184="","",IFERROR(IF(INDEX('Data Tab - BV Infill'!R$37:R$1000,MATCH($B184,INT('Data Tab - BV Infill'!$C$37:$C$1000),0))="",NA(),INDEX('Data Tab - BV Infill'!R$37:R$1000,MATCH($B184,INT('Data Tab - BV Infill'!$C$37:$C$1000),0))),MAX(IF('SCADA Data'!$B$37:$B$402=$B184,'SCADA Data'!D$37:D$402,""),IF('SCADA Data - Historic'!$B$37:$B$402=$B184,'SCADA Data - Historic'!D$37:D$402,""))))</f>
        <v>187.365234375</v>
      </c>
      <c r="D184" s="269" cm="1">
        <f t="array" aca="1" ref="D184" ca="1">IF($B184="","",IFERROR(IF(INDEX('Data Tab - BV Infill'!T$37:T$1000,MATCH($B184,INT('Data Tab - BV Infill'!$C$37:$C$1000),0))="",NA(),INDEX('Data Tab - BV Infill'!T$37:T$1000,MATCH($B184,INT('Data Tab - BV Infill'!$C$37:$C$1000),0))),MAX(IF('SCADA Data'!$B$37:$B$402=$B184,'SCADA Data'!E$37:E$402,""),IF('SCADA Data - Historic'!$B$37:$B$402=$B184,'SCADA Data - Historic'!E$37:E$402,""))))</f>
        <v>234.177734375</v>
      </c>
      <c r="E184" s="269" cm="1">
        <f t="array" aca="1" ref="E184" ca="1">IF($B184="","",IFERROR(IF(INDEX('Data Tab - BV Infill'!U$37:U$1000,MATCH($B184,INT('Data Tab - BV Infill'!$C$37:$C$1000),0))="",NA(),INDEX('Data Tab - BV Infill'!U$37:U$1000,MATCH($B184,INT('Data Tab - BV Infill'!$C$37:$C$1000),0))),MAX(IF('SCADA Data'!$B$37:$B$402=$B184,'SCADA Data'!F$37:F$402,""),IF('SCADA Data - Historic'!$B$37:$B$402=$B184,'SCADA Data - Historic'!F$37:F$402,""))))</f>
        <v>0</v>
      </c>
      <c r="F184" s="114" t="str">
        <f t="array" aca="1" ref="F184" ca="1">IFERROR(INDEX('Data Tab - BV Infill'!$S$37:$S$402,MATCH($B184,INT('Data Tab - BV Infill'!$C$37:$C$402)*('Data Tab - BV Infill'!$S$37:$S$402&lt;&gt;""),0)),"")</f>
        <v/>
      </c>
      <c r="G184" s="270" cm="1">
        <f t="array" aca="1" ref="G184" ca="1">IF($B184="","",IFERROR(IF(INDEX('Data Tab - MK Infill'!R$37:R$402,MATCH($B184,INT('Data Tab - MK Infill'!$C$37:$C$402),0))="",NA(),INDEX('Data Tab - MK Infill'!R$37:R$402,MATCH($B184,INT('Data Tab - MK Infill'!$C$37:$C$402),0))),MAX(IF('SCADA Data'!$B$37:$B$402=$B184,'SCADA Data'!G$37:G$402,""),IF('SCADA Data - Historic'!$B$37:$B$402=$B184,'SCADA Data - Historic'!G$37:G$402,""))))</f>
        <v>1121</v>
      </c>
      <c r="H184" s="114" t="str">
        <f t="array" aca="1" ref="H184" ca="1">IFERROR(INDEX('Data Tab - MK Infill'!$S$37:$S$402,MATCH($B184,INT('Data Tab - MK Infill'!$C$37:$C$402)*('Data Tab - MK Infill'!$S$37:$S$402&lt;&gt;""),0)),"")</f>
        <v/>
      </c>
      <c r="I184" s="273" cm="1">
        <f t="array" aca="1" ref="I184" ca="1">IF($B184="","",IFERROR(IF(INDEX('Data Tab - NH Infill'!R$37:R$1000,MATCH($B184,INT('Data Tab - NH Infill'!$C$37:$C$1000),0))="",NA(),INDEX('Data Tab - NH Infill'!R$37:R$1000,MATCH($B184,INT('Data Tab - NH Infill'!$C$37:$C$1000),0))),MAX(IF('SCADA Data'!$B$37:$B$402=$B184,'SCADA Data'!I$37:I$402,""),IF('SCADA Data - Historic'!$B$37:$B$402=$B184,'SCADA Data - Historic'!I$37:I$402,""))))</f>
        <v>1352</v>
      </c>
      <c r="J184" s="114" t="str">
        <f t="array" aca="1" ref="J184" ca="1">IFERROR(INDEX('Data Tab - NH Infill'!$S$37:$S$1000,MATCH($B184,INT('Data Tab - NH Infill'!$C$37:$C$1000)*('Data Tab - NH Infill'!$S$37:$S$1000&lt;&gt;""),0)),"")</f>
        <v/>
      </c>
      <c r="K184" s="272">
        <f t="array" aca="1" ref="K184" ca="1">IF($B184="","",IFERROR(IF(INDEX('Data Tab - SH Infill'!R$37:R$402,MATCH($B184,INT('Data Tab - SH Infill'!$C$37:$C$402),0))="",NA(),INDEX('Data Tab - SH Infill'!R$37:R$402,MATCH($B184,INT('Data Tab - SH Infill'!$C$37:$C$402),0))),MAX(IF('SCADA Data'!$B$37:$B$8980=$B184,'SCADA Data'!H$37:H$8980,""),IF('SCADA Data - Historic'!$B$37:$B$8980=$B184,'SCADA Data - Historic'!H$37:H$8980,""))))</f>
        <v>188.8800048828125</v>
      </c>
      <c r="L184" s="250" t="str">
        <f t="array" aca="1" ref="L184" ca="1">IFERROR(INDEX('Data Tab - SH Infill'!$S$37:$S$402,MATCH($B184,INT('Data Tab - SH Infill'!$C$37:$C$402)*('Data Tab - SH Infill'!$S$37:$S$402&lt;&gt;""),0)),"")</f>
        <v/>
      </c>
    </row>
    <row r="185" spans="2:12" s="264" customFormat="1" x14ac:dyDescent="0.2">
      <c r="B185" s="265">
        <f t="shared" ca="1" si="2"/>
        <v>45101</v>
      </c>
      <c r="C185" s="266" cm="1">
        <f t="array" aca="1" ref="C185" ca="1">IF($B185="","",IFERROR(IF(INDEX('Data Tab - BV Infill'!R$37:R$1000,MATCH($B185,INT('Data Tab - BV Infill'!$C$37:$C$1000),0))="",NA(),INDEX('Data Tab - BV Infill'!R$37:R$1000,MATCH($B185,INT('Data Tab - BV Infill'!$C$37:$C$1000),0))),MAX(IF('SCADA Data'!$B$37:$B$402=$B185,'SCADA Data'!D$37:D$402,""),IF('SCADA Data - Historic'!$B$37:$B$402=$B185,'SCADA Data - Historic'!D$37:D$402,""))))</f>
        <v>187.2158203125</v>
      </c>
      <c r="D185" s="267" cm="1">
        <f t="array" aca="1" ref="D185" ca="1">IF($B185="","",IFERROR(IF(INDEX('Data Tab - BV Infill'!T$37:T$1000,MATCH($B185,INT('Data Tab - BV Infill'!$C$37:$C$1000),0))="",NA(),INDEX('Data Tab - BV Infill'!T$37:T$1000,MATCH($B185,INT('Data Tab - BV Infill'!$C$37:$C$1000),0))),MAX(IF('SCADA Data'!$B$37:$B$402=$B185,'SCADA Data'!E$37:E$402,""),IF('SCADA Data - Historic'!$B$37:$B$402=$B185,'SCADA Data - Historic'!E$37:E$402,""))))</f>
        <v>179.740234375</v>
      </c>
      <c r="E185" s="267" cm="1">
        <f t="array" aca="1" ref="E185" ca="1">IF($B185="","",IFERROR(IF(INDEX('Data Tab - BV Infill'!U$37:U$1000,MATCH($B185,INT('Data Tab - BV Infill'!$C$37:$C$1000),0))="",NA(),INDEX('Data Tab - BV Infill'!U$37:U$1000,MATCH($B185,INT('Data Tab - BV Infill'!$C$37:$C$1000),0))),MAX(IF('SCADA Data'!$B$37:$B$402=$B185,'SCADA Data'!F$37:F$402,""),IF('SCADA Data - Historic'!$B$37:$B$402=$B185,'SCADA Data - Historic'!F$37:F$402,""))))</f>
        <v>0</v>
      </c>
      <c r="F185" s="101" t="str">
        <f t="array" aca="1" ref="F185" ca="1">IFERROR(INDEX('Data Tab - BV Infill'!$S$37:$S$402,MATCH($B185,INT('Data Tab - BV Infill'!$C$37:$C$402)*('Data Tab - BV Infill'!$S$37:$S$402&lt;&gt;""),0)),"")</f>
        <v/>
      </c>
      <c r="G185" s="266" cm="1">
        <f t="array" aca="1" ref="G185" ca="1">IF($B185="","",IFERROR(IF(INDEX('Data Tab - MK Infill'!R$37:R$402,MATCH($B185,INT('Data Tab - MK Infill'!$C$37:$C$402),0))="",NA(),INDEX('Data Tab - MK Infill'!R$37:R$402,MATCH($B185,INT('Data Tab - MK Infill'!$C$37:$C$402),0))),MAX(IF('SCADA Data'!$B$37:$B$402=$B185,'SCADA Data'!G$37:G$402,""),IF('SCADA Data - Historic'!$B$37:$B$402=$B185,'SCADA Data - Historic'!G$37:G$402,""))))</f>
        <v>1120</v>
      </c>
      <c r="H185" s="101" t="str">
        <f t="array" aca="1" ref="H185" ca="1">IFERROR(INDEX('Data Tab - MK Infill'!$S$37:$S$402,MATCH($B185,INT('Data Tab - MK Infill'!$C$37:$C$402)*('Data Tab - MK Infill'!$S$37:$S$402&lt;&gt;""),0)),"")</f>
        <v/>
      </c>
      <c r="I185" s="266" cm="1">
        <f t="array" aca="1" ref="I185" ca="1">IF($B185="","",IFERROR(IF(INDEX('Data Tab - NH Infill'!R$37:R$1000,MATCH($B185,INT('Data Tab - NH Infill'!$C$37:$C$1000),0))="",NA(),INDEX('Data Tab - NH Infill'!R$37:R$1000,MATCH($B185,INT('Data Tab - NH Infill'!$C$37:$C$1000),0))),MAX(IF('SCADA Data'!$B$37:$B$402=$B185,'SCADA Data'!I$37:I$402,""),IF('SCADA Data - Historic'!$B$37:$B$402=$B185,'SCADA Data - Historic'!I$37:I$402,""))))</f>
        <v>1425.5</v>
      </c>
      <c r="J185" s="101" t="str">
        <f t="array" aca="1" ref="J185" ca="1">IFERROR(INDEX('Data Tab - NH Infill'!$S$37:$S$1000,MATCH($B185,INT('Data Tab - NH Infill'!$C$37:$C$1000)*('Data Tab - NH Infill'!$S$37:$S$1000&lt;&gt;""),0)),"")</f>
        <v/>
      </c>
      <c r="K185" s="266">
        <f t="array" aca="1" ref="K185" ca="1">IF($B185="","",IFERROR(IF(INDEX('Data Tab - SH Infill'!R$37:R$402,MATCH($B185,INT('Data Tab - SH Infill'!$C$37:$C$402),0))="",NA(),INDEX('Data Tab - SH Infill'!R$37:R$402,MATCH($B185,INT('Data Tab - SH Infill'!$C$37:$C$402),0))),MAX(IF('SCADA Data'!$B$37:$B$8980=$B185,'SCADA Data'!H$37:H$8980,""),IF('SCADA Data - Historic'!$B$37:$B$8980=$B185,'SCADA Data - Historic'!H$37:H$8980,""))))</f>
        <v>200.22999572753906</v>
      </c>
      <c r="L185" s="249" t="str">
        <f t="array" aca="1" ref="L185" ca="1">IFERROR(INDEX('Data Tab - SH Infill'!$S$37:$S$402,MATCH($B185,INT('Data Tab - SH Infill'!$C$37:$C$402)*('Data Tab - SH Infill'!$S$37:$S$402&lt;&gt;""),0)),"")</f>
        <v/>
      </c>
    </row>
    <row r="186" spans="2:12" s="264" customFormat="1" x14ac:dyDescent="0.2">
      <c r="B186" s="265">
        <f t="shared" ca="1" si="2"/>
        <v>45102</v>
      </c>
      <c r="C186" s="268" cm="1">
        <f t="array" aca="1" ref="C186" ca="1">IF($B186="","",IFERROR(IF(INDEX('Data Tab - BV Infill'!R$37:R$1000,MATCH($B186,INT('Data Tab - BV Infill'!$C$37:$C$1000),0))="",NA(),INDEX('Data Tab - BV Infill'!R$37:R$1000,MATCH($B186,INT('Data Tab - BV Infill'!$C$37:$C$1000),0))),MAX(IF('SCADA Data'!$B$37:$B$402=$B186,'SCADA Data'!D$37:D$402,""),IF('SCADA Data - Historic'!$B$37:$B$402=$B186,'SCADA Data - Historic'!D$37:D$402,""))))</f>
        <v>191.1005859375</v>
      </c>
      <c r="D186" s="269" cm="1">
        <f t="array" aca="1" ref="D186" ca="1">IF($B186="","",IFERROR(IF(INDEX('Data Tab - BV Infill'!T$37:T$1000,MATCH($B186,INT('Data Tab - BV Infill'!$C$37:$C$1000),0))="",NA(),INDEX('Data Tab - BV Infill'!T$37:T$1000,MATCH($B186,INT('Data Tab - BV Infill'!$C$37:$C$1000),0))),MAX(IF('SCADA Data'!$B$37:$B$402=$B186,'SCADA Data'!E$37:E$402,""),IF('SCADA Data - Historic'!$B$37:$B$402=$B186,'SCADA Data - Historic'!E$37:E$402,""))))</f>
        <v>201.119140625</v>
      </c>
      <c r="E186" s="269" cm="1">
        <f t="array" aca="1" ref="E186" ca="1">IF($B186="","",IFERROR(IF(INDEX('Data Tab - BV Infill'!U$37:U$1000,MATCH($B186,INT('Data Tab - BV Infill'!$C$37:$C$1000),0))="",NA(),INDEX('Data Tab - BV Infill'!U$37:U$1000,MATCH($B186,INT('Data Tab - BV Infill'!$C$37:$C$1000),0))),MAX(IF('SCADA Data'!$B$37:$B$402=$B186,'SCADA Data'!F$37:F$402,""),IF('SCADA Data - Historic'!$B$37:$B$402=$B186,'SCADA Data - Historic'!F$37:F$402,""))))</f>
        <v>0</v>
      </c>
      <c r="F186" s="114" t="str">
        <f t="array" aca="1" ref="F186" ca="1">IFERROR(INDEX('Data Tab - BV Infill'!$S$37:$S$402,MATCH($B186,INT('Data Tab - BV Infill'!$C$37:$C$402)*('Data Tab - BV Infill'!$S$37:$S$402&lt;&gt;""),0)),"")</f>
        <v/>
      </c>
      <c r="G186" s="270" cm="1">
        <f t="array" aca="1" ref="G186" ca="1">IF($B186="","",IFERROR(IF(INDEX('Data Tab - MK Infill'!R$37:R$402,MATCH($B186,INT('Data Tab - MK Infill'!$C$37:$C$402),0))="",NA(),INDEX('Data Tab - MK Infill'!R$37:R$402,MATCH($B186,INT('Data Tab - MK Infill'!$C$37:$C$402),0))),MAX(IF('SCADA Data'!$B$37:$B$402=$B186,'SCADA Data'!G$37:G$402,""),IF('SCADA Data - Historic'!$B$37:$B$402=$B186,'SCADA Data - Historic'!G$37:G$402,""))))</f>
        <v>1119</v>
      </c>
      <c r="H186" s="114" t="str">
        <f t="array" aca="1" ref="H186" ca="1">IFERROR(INDEX('Data Tab - MK Infill'!$S$37:$S$402,MATCH($B186,INT('Data Tab - MK Infill'!$C$37:$C$402)*('Data Tab - MK Infill'!$S$37:$S$402&lt;&gt;""),0)),"")</f>
        <v/>
      </c>
      <c r="I186" s="273" cm="1">
        <f t="array" aca="1" ref="I186" ca="1">IF($B186="","",IFERROR(IF(INDEX('Data Tab - NH Infill'!R$37:R$1000,MATCH($B186,INT('Data Tab - NH Infill'!$C$37:$C$1000),0))="",NA(),INDEX('Data Tab - NH Infill'!R$37:R$1000,MATCH($B186,INT('Data Tab - NH Infill'!$C$37:$C$1000),0))),MAX(IF('SCADA Data'!$B$37:$B$402=$B186,'SCADA Data'!I$37:I$402,""),IF('SCADA Data - Historic'!$B$37:$B$402=$B186,'SCADA Data - Historic'!I$37:I$402,""))))</f>
        <v>1484</v>
      </c>
      <c r="J186" s="114" t="str">
        <f t="array" aca="1" ref="J186" ca="1">IFERROR(INDEX('Data Tab - NH Infill'!$S$37:$S$1000,MATCH($B186,INT('Data Tab - NH Infill'!$C$37:$C$1000)*('Data Tab - NH Infill'!$S$37:$S$1000&lt;&gt;""),0)),"")</f>
        <v/>
      </c>
      <c r="K186" s="272">
        <f t="array" aca="1" ref="K186" ca="1">IF($B186="","",IFERROR(IF(INDEX('Data Tab - SH Infill'!R$37:R$402,MATCH($B186,INT('Data Tab - SH Infill'!$C$37:$C$402),0))="",NA(),INDEX('Data Tab - SH Infill'!R$37:R$402,MATCH($B186,INT('Data Tab - SH Infill'!$C$37:$C$402),0))),MAX(IF('SCADA Data'!$B$37:$B$8980=$B186,'SCADA Data'!H$37:H$8980,""),IF('SCADA Data - Historic'!$B$37:$B$8980=$B186,'SCADA Data - Historic'!H$37:H$8980,""))))</f>
        <v>205.46000671386719</v>
      </c>
      <c r="L186" s="250" t="str">
        <f t="array" aca="1" ref="L186" ca="1">IFERROR(INDEX('Data Tab - SH Infill'!$S$37:$S$402,MATCH($B186,INT('Data Tab - SH Infill'!$C$37:$C$402)*('Data Tab - SH Infill'!$S$37:$S$402&lt;&gt;""),0)),"")</f>
        <v/>
      </c>
    </row>
    <row r="187" spans="2:12" s="264" customFormat="1" x14ac:dyDescent="0.2">
      <c r="B187" s="265">
        <f t="shared" ca="1" si="2"/>
        <v>45103</v>
      </c>
      <c r="C187" s="266" cm="1">
        <f t="array" aca="1" ref="C187" ca="1">IF($B187="","",IFERROR(IF(INDEX('Data Tab - BV Infill'!R$37:R$1000,MATCH($B187,INT('Data Tab - BV Infill'!$C$37:$C$1000),0))="",NA(),INDEX('Data Tab - BV Infill'!R$37:R$1000,MATCH($B187,INT('Data Tab - BV Infill'!$C$37:$C$1000),0))),MAX(IF('SCADA Data'!$B$37:$B$402=$B187,'SCADA Data'!D$37:D$402,""),IF('SCADA Data - Historic'!$B$37:$B$402=$B187,'SCADA Data - Historic'!D$37:D$402,""))))</f>
        <v>183.87890625</v>
      </c>
      <c r="D187" s="267" cm="1">
        <f t="array" aca="1" ref="D187" ca="1">IF($B187="","",IFERROR(IF(INDEX('Data Tab - BV Infill'!T$37:T$1000,MATCH($B187,INT('Data Tab - BV Infill'!$C$37:$C$1000),0))="",NA(),INDEX('Data Tab - BV Infill'!T$37:T$1000,MATCH($B187,INT('Data Tab - BV Infill'!$C$37:$C$1000),0))),MAX(IF('SCADA Data'!$B$37:$B$402=$B187,'SCADA Data'!E$37:E$402,""),IF('SCADA Data - Historic'!$B$37:$B$402=$B187,'SCADA Data - Historic'!E$37:E$402,""))))</f>
        <v>195.96484375</v>
      </c>
      <c r="E187" s="267" cm="1">
        <f t="array" aca="1" ref="E187" ca="1">IF($B187="","",IFERROR(IF(INDEX('Data Tab - BV Infill'!U$37:U$1000,MATCH($B187,INT('Data Tab - BV Infill'!$C$37:$C$1000),0))="",NA(),INDEX('Data Tab - BV Infill'!U$37:U$1000,MATCH($B187,INT('Data Tab - BV Infill'!$C$37:$C$1000),0))),MAX(IF('SCADA Data'!$B$37:$B$402=$B187,'SCADA Data'!F$37:F$402,""),IF('SCADA Data - Historic'!$B$37:$B$402=$B187,'SCADA Data - Historic'!F$37:F$402,""))))</f>
        <v>0</v>
      </c>
      <c r="F187" s="101" t="str">
        <f t="array" aca="1" ref="F187" ca="1">IFERROR(INDEX('Data Tab - BV Infill'!$S$37:$S$402,MATCH($B187,INT('Data Tab - BV Infill'!$C$37:$C$402)*('Data Tab - BV Infill'!$S$37:$S$402&lt;&gt;""),0)),"")</f>
        <v/>
      </c>
      <c r="G187" s="266" cm="1">
        <f t="array" aca="1" ref="G187" ca="1">IF($B187="","",IFERROR(IF(INDEX('Data Tab - MK Infill'!R$37:R$402,MATCH($B187,INT('Data Tab - MK Infill'!$C$37:$C$402),0))="",NA(),INDEX('Data Tab - MK Infill'!R$37:R$402,MATCH($B187,INT('Data Tab - MK Infill'!$C$37:$C$402),0))),MAX(IF('SCADA Data'!$B$37:$B$402=$B187,'SCADA Data'!G$37:G$402,""),IF('SCADA Data - Historic'!$B$37:$B$402=$B187,'SCADA Data - Historic'!G$37:G$402,""))))</f>
        <v>719</v>
      </c>
      <c r="H187" s="101" t="str">
        <f t="array" aca="1" ref="H187" ca="1">IFERROR(INDEX('Data Tab - MK Infill'!$S$37:$S$402,MATCH($B187,INT('Data Tab - MK Infill'!$C$37:$C$402)*('Data Tab - MK Infill'!$S$37:$S$402&lt;&gt;""),0)),"")</f>
        <v/>
      </c>
      <c r="I187" s="266" cm="1">
        <f t="array" aca="1" ref="I187" ca="1">IF($B187="","",IFERROR(IF(INDEX('Data Tab - NH Infill'!R$37:R$1000,MATCH($B187,INT('Data Tab - NH Infill'!$C$37:$C$1000),0))="",NA(),INDEX('Data Tab - NH Infill'!R$37:R$1000,MATCH($B187,INT('Data Tab - NH Infill'!$C$37:$C$1000),0))),MAX(IF('SCADA Data'!$B$37:$B$402=$B187,'SCADA Data'!I$37:I$402,""),IF('SCADA Data - Historic'!$B$37:$B$402=$B187,'SCADA Data - Historic'!I$37:I$402,""))))</f>
        <v>1389</v>
      </c>
      <c r="J187" s="101" t="str">
        <f t="array" aca="1" ref="J187" ca="1">IFERROR(INDEX('Data Tab - NH Infill'!$S$37:$S$1000,MATCH($B187,INT('Data Tab - NH Infill'!$C$37:$C$1000)*('Data Tab - NH Infill'!$S$37:$S$1000&lt;&gt;""),0)),"")</f>
        <v/>
      </c>
      <c r="K187" s="266">
        <f t="array" aca="1" ref="K187" ca="1">IF($B187="","",IFERROR(IF(INDEX('Data Tab - SH Infill'!R$37:R$402,MATCH($B187,INT('Data Tab - SH Infill'!$C$37:$C$402),0))="",NA(),INDEX('Data Tab - SH Infill'!R$37:R$402,MATCH($B187,INT('Data Tab - SH Infill'!$C$37:$C$402),0))),MAX(IF('SCADA Data'!$B$37:$B$8980=$B187,'SCADA Data'!H$37:H$8980,""),IF('SCADA Data - Historic'!$B$37:$B$8980=$B187,'SCADA Data - Historic'!H$37:H$8980,""))))</f>
        <v>192.91000366210938</v>
      </c>
      <c r="L187" s="249" t="str">
        <f t="array" aca="1" ref="L187" ca="1">IFERROR(INDEX('Data Tab - SH Infill'!$S$37:$S$402,MATCH($B187,INT('Data Tab - SH Infill'!$C$37:$C$402)*('Data Tab - SH Infill'!$S$37:$S$402&lt;&gt;""),0)),"")</f>
        <v/>
      </c>
    </row>
    <row r="188" spans="2:12" s="264" customFormat="1" x14ac:dyDescent="0.2">
      <c r="B188" s="265">
        <f t="shared" ca="1" si="2"/>
        <v>45104</v>
      </c>
      <c r="C188" s="268" cm="1">
        <f t="array" aca="1" ref="C188" ca="1">IF($B188="","",IFERROR(IF(INDEX('Data Tab - BV Infill'!R$37:R$1000,MATCH($B188,INT('Data Tab - BV Infill'!$C$37:$C$1000),0))="",NA(),INDEX('Data Tab - BV Infill'!R$37:R$1000,MATCH($B188,INT('Data Tab - BV Infill'!$C$37:$C$1000),0))),MAX(IF('SCADA Data'!$B$37:$B$402=$B188,'SCADA Data'!D$37:D$402,""),IF('SCADA Data - Historic'!$B$37:$B$402=$B188,'SCADA Data - Historic'!D$37:D$402,""))))</f>
        <v>172.423828125</v>
      </c>
      <c r="D188" s="269" cm="1">
        <f t="array" aca="1" ref="D188" ca="1">IF($B188="","",IFERROR(IF(INDEX('Data Tab - BV Infill'!T$37:T$1000,MATCH($B188,INT('Data Tab - BV Infill'!$C$37:$C$1000),0))="",NA(),INDEX('Data Tab - BV Infill'!T$37:T$1000,MATCH($B188,INT('Data Tab - BV Infill'!$C$37:$C$1000),0))),MAX(IF('SCADA Data'!$B$37:$B$402=$B188,'SCADA Data'!E$37:E$402,""),IF('SCADA Data - Historic'!$B$37:$B$402=$B188,'SCADA Data - Historic'!E$37:E$402,""))))</f>
        <v>170.142578125</v>
      </c>
      <c r="E188" s="269" cm="1">
        <f t="array" aca="1" ref="E188" ca="1">IF($B188="","",IFERROR(IF(INDEX('Data Tab - BV Infill'!U$37:U$1000,MATCH($B188,INT('Data Tab - BV Infill'!$C$37:$C$1000),0))="",NA(),INDEX('Data Tab - BV Infill'!U$37:U$1000,MATCH($B188,INT('Data Tab - BV Infill'!$C$37:$C$1000),0))),MAX(IF('SCADA Data'!$B$37:$B$402=$B188,'SCADA Data'!F$37:F$402,""),IF('SCADA Data - Historic'!$B$37:$B$402=$B188,'SCADA Data - Historic'!F$37:F$402,""))))</f>
        <v>0</v>
      </c>
      <c r="F188" s="114" t="str">
        <f t="array" aca="1" ref="F188" ca="1">IFERROR(INDEX('Data Tab - BV Infill'!$S$37:$S$402,MATCH($B188,INT('Data Tab - BV Infill'!$C$37:$C$402)*('Data Tab - BV Infill'!$S$37:$S$402&lt;&gt;""),0)),"")</f>
        <v/>
      </c>
      <c r="G188" s="270" cm="1">
        <f t="array" aca="1" ref="G188" ca="1">IF($B188="","",IFERROR(IF(INDEX('Data Tab - MK Infill'!R$37:R$402,MATCH($B188,INT('Data Tab - MK Infill'!$C$37:$C$402),0))="",NA(),INDEX('Data Tab - MK Infill'!R$37:R$402,MATCH($B188,INT('Data Tab - MK Infill'!$C$37:$C$402),0))),MAX(IF('SCADA Data'!$B$37:$B$402=$B188,'SCADA Data'!G$37:G$402,""),IF('SCADA Data - Historic'!$B$37:$B$402=$B188,'SCADA Data - Historic'!G$37:G$402,""))))</f>
        <v>0</v>
      </c>
      <c r="H188" s="114" t="str">
        <f t="array" aca="1" ref="H188" ca="1">IFERROR(INDEX('Data Tab - MK Infill'!$S$37:$S$402,MATCH($B188,INT('Data Tab - MK Infill'!$C$37:$C$402)*('Data Tab - MK Infill'!$S$37:$S$402&lt;&gt;""),0)),"")</f>
        <v/>
      </c>
      <c r="I188" s="273" cm="1">
        <f t="array" aca="1" ref="I188" ca="1">IF($B188="","",IFERROR(IF(INDEX('Data Tab - NH Infill'!R$37:R$1000,MATCH($B188,INT('Data Tab - NH Infill'!$C$37:$C$1000),0))="",NA(),INDEX('Data Tab - NH Infill'!R$37:R$1000,MATCH($B188,INT('Data Tab - NH Infill'!$C$37:$C$1000),0))),MAX(IF('SCADA Data'!$B$37:$B$402=$B188,'SCADA Data'!I$37:I$402,""),IF('SCADA Data - Historic'!$B$37:$B$402=$B188,'SCADA Data - Historic'!I$37:I$402,""))))</f>
        <v>1378</v>
      </c>
      <c r="J188" s="114" t="str">
        <f t="array" aca="1" ref="J188" ca="1">IFERROR(INDEX('Data Tab - NH Infill'!$S$37:$S$1000,MATCH($B188,INT('Data Tab - NH Infill'!$C$37:$C$1000)*('Data Tab - NH Infill'!$S$37:$S$1000&lt;&gt;""),0)),"")</f>
        <v/>
      </c>
      <c r="K188" s="272">
        <f t="array" aca="1" ref="K188" ca="1">IF($B188="","",IFERROR(IF(INDEX('Data Tab - SH Infill'!R$37:R$402,MATCH($B188,INT('Data Tab - SH Infill'!$C$37:$C$402),0))="",NA(),INDEX('Data Tab - SH Infill'!R$37:R$402,MATCH($B188,INT('Data Tab - SH Infill'!$C$37:$C$402),0))),MAX(IF('SCADA Data'!$B$37:$B$8980=$B188,'SCADA Data'!H$37:H$8980,""),IF('SCADA Data - Historic'!$B$37:$B$8980=$B188,'SCADA Data - Historic'!H$37:H$8980,""))))</f>
        <v>196.82000732421875</v>
      </c>
      <c r="L188" s="250" t="str">
        <f t="array" aca="1" ref="L188" ca="1">IFERROR(INDEX('Data Tab - SH Infill'!$S$37:$S$402,MATCH($B188,INT('Data Tab - SH Infill'!$C$37:$C$402)*('Data Tab - SH Infill'!$S$37:$S$402&lt;&gt;""),0)),"")</f>
        <v/>
      </c>
    </row>
    <row r="189" spans="2:12" s="264" customFormat="1" x14ac:dyDescent="0.2">
      <c r="B189" s="265">
        <f t="shared" ca="1" si="2"/>
        <v>45105</v>
      </c>
      <c r="C189" s="266" cm="1">
        <f t="array" aca="1" ref="C189" ca="1">IF($B189="","",IFERROR(IF(INDEX('Data Tab - BV Infill'!R$37:R$1000,MATCH($B189,INT('Data Tab - BV Infill'!$C$37:$C$1000),0))="",NA(),INDEX('Data Tab - BV Infill'!R$37:R$1000,MATCH($B189,INT('Data Tab - BV Infill'!$C$37:$C$1000),0))),MAX(IF('SCADA Data'!$B$37:$B$402=$B189,'SCADA Data'!D$37:D$402,""),IF('SCADA Data - Historic'!$B$37:$B$402=$B189,'SCADA Data - Historic'!D$37:D$402,""))))</f>
        <v>165.15234375</v>
      </c>
      <c r="D189" s="267" cm="1">
        <f t="array" aca="1" ref="D189" ca="1">IF($B189="","",IFERROR(IF(INDEX('Data Tab - BV Infill'!T$37:T$1000,MATCH($B189,INT('Data Tab - BV Infill'!$C$37:$C$1000),0))="",NA(),INDEX('Data Tab - BV Infill'!T$37:T$1000,MATCH($B189,INT('Data Tab - BV Infill'!$C$37:$C$1000),0))),MAX(IF('SCADA Data'!$B$37:$B$402=$B189,'SCADA Data'!E$37:E$402,""),IF('SCADA Data - Historic'!$B$37:$B$402=$B189,'SCADA Data - Historic'!E$37:E$402,""))))</f>
        <v>169.939453125</v>
      </c>
      <c r="E189" s="267" cm="1">
        <f t="array" aca="1" ref="E189" ca="1">IF($B189="","",IFERROR(IF(INDEX('Data Tab - BV Infill'!U$37:U$1000,MATCH($B189,INT('Data Tab - BV Infill'!$C$37:$C$1000),0))="",NA(),INDEX('Data Tab - BV Infill'!U$37:U$1000,MATCH($B189,INT('Data Tab - BV Infill'!$C$37:$C$1000),0))),MAX(IF('SCADA Data'!$B$37:$B$402=$B189,'SCADA Data'!F$37:F$402,""),IF('SCADA Data - Historic'!$B$37:$B$402=$B189,'SCADA Data - Historic'!F$37:F$402,""))))</f>
        <v>0</v>
      </c>
      <c r="F189" s="101" t="str">
        <f t="array" aca="1" ref="F189" ca="1">IFERROR(INDEX('Data Tab - BV Infill'!$S$37:$S$402,MATCH($B189,INT('Data Tab - BV Infill'!$C$37:$C$402)*('Data Tab - BV Infill'!$S$37:$S$402&lt;&gt;""),0)),"")</f>
        <v/>
      </c>
      <c r="G189" s="266" cm="1">
        <f t="array" aca="1" ref="G189" ca="1">IF($B189="","",IFERROR(IF(INDEX('Data Tab - MK Infill'!R$37:R$402,MATCH($B189,INT('Data Tab - MK Infill'!$C$37:$C$402),0))="",NA(),INDEX('Data Tab - MK Infill'!R$37:R$402,MATCH($B189,INT('Data Tab - MK Infill'!$C$37:$C$402),0))),MAX(IF('SCADA Data'!$B$37:$B$402=$B189,'SCADA Data'!G$37:G$402,""),IF('SCADA Data - Historic'!$B$37:$B$402=$B189,'SCADA Data - Historic'!G$37:G$402,""))))</f>
        <v>1315</v>
      </c>
      <c r="H189" s="101" t="str">
        <f t="array" aca="1" ref="H189" ca="1">IFERROR(INDEX('Data Tab - MK Infill'!$S$37:$S$402,MATCH($B189,INT('Data Tab - MK Infill'!$C$37:$C$402)*('Data Tab - MK Infill'!$S$37:$S$402&lt;&gt;""),0)),"")</f>
        <v/>
      </c>
      <c r="I189" s="266" cm="1">
        <f t="array" aca="1" ref="I189" ca="1">IF($B189="","",IFERROR(IF(INDEX('Data Tab - NH Infill'!R$37:R$1000,MATCH($B189,INT('Data Tab - NH Infill'!$C$37:$C$1000),0))="",NA(),INDEX('Data Tab - NH Infill'!R$37:R$1000,MATCH($B189,INT('Data Tab - NH Infill'!$C$37:$C$1000),0))),MAX(IF('SCADA Data'!$B$37:$B$402=$B189,'SCADA Data'!I$37:I$402,""),IF('SCADA Data - Historic'!$B$37:$B$402=$B189,'SCADA Data - Historic'!I$37:I$402,""))))</f>
        <v>1409.5</v>
      </c>
      <c r="J189" s="101" t="str">
        <f t="array" aca="1" ref="J189" ca="1">IFERROR(INDEX('Data Tab - NH Infill'!$S$37:$S$1000,MATCH($B189,INT('Data Tab - NH Infill'!$C$37:$C$1000)*('Data Tab - NH Infill'!$S$37:$S$1000&lt;&gt;""),0)),"")</f>
        <v/>
      </c>
      <c r="K189" s="266">
        <f t="array" aca="1" ref="K189" ca="1">IF($B189="","",IFERROR(IF(INDEX('Data Tab - SH Infill'!R$37:R$402,MATCH($B189,INT('Data Tab - SH Infill'!$C$37:$C$402),0))="",NA(),INDEX('Data Tab - SH Infill'!R$37:R$402,MATCH($B189,INT('Data Tab - SH Infill'!$C$37:$C$402),0))),MAX(IF('SCADA Data'!$B$37:$B$8980=$B189,'SCADA Data'!H$37:H$8980,""),IF('SCADA Data - Historic'!$B$37:$B$8980=$B189,'SCADA Data - Historic'!H$37:H$8980,""))))</f>
        <v>190.05000305175781</v>
      </c>
      <c r="L189" s="249" t="str">
        <f t="array" aca="1" ref="L189" ca="1">IFERROR(INDEX('Data Tab - SH Infill'!$S$37:$S$402,MATCH($B189,INT('Data Tab - SH Infill'!$C$37:$C$402)*('Data Tab - SH Infill'!$S$37:$S$402&lt;&gt;""),0)),"")</f>
        <v/>
      </c>
    </row>
    <row r="190" spans="2:12" s="264" customFormat="1" x14ac:dyDescent="0.2">
      <c r="B190" s="265">
        <f t="shared" ca="1" si="2"/>
        <v>45106</v>
      </c>
      <c r="C190" s="268" cm="1">
        <f t="array" aca="1" ref="C190" ca="1">IF($B190="","",IFERROR(IF(INDEX('Data Tab - BV Infill'!R$37:R$1000,MATCH($B190,INT('Data Tab - BV Infill'!$C$37:$C$1000),0))="",NA(),INDEX('Data Tab - BV Infill'!R$37:R$1000,MATCH($B190,INT('Data Tab - BV Infill'!$C$37:$C$1000),0))),MAX(IF('SCADA Data'!$B$37:$B$402=$B190,'SCADA Data'!D$37:D$402,""),IF('SCADA Data - Historic'!$B$37:$B$402=$B190,'SCADA Data - Historic'!D$37:D$402,""))))</f>
        <v>176.2587890625</v>
      </c>
      <c r="D190" s="269" cm="1">
        <f t="array" aca="1" ref="D190" ca="1">IF($B190="","",IFERROR(IF(INDEX('Data Tab - BV Infill'!T$37:T$1000,MATCH($B190,INT('Data Tab - BV Infill'!$C$37:$C$1000),0))="",NA(),INDEX('Data Tab - BV Infill'!T$37:T$1000,MATCH($B190,INT('Data Tab - BV Infill'!$C$37:$C$1000),0))),MAX(IF('SCADA Data'!$B$37:$B$402=$B190,'SCADA Data'!E$37:E$402,""),IF('SCADA Data - Historic'!$B$37:$B$402=$B190,'SCADA Data - Historic'!E$37:E$402,""))))</f>
        <v>129.390625</v>
      </c>
      <c r="E190" s="269" cm="1">
        <f t="array" aca="1" ref="E190" ca="1">IF($B190="","",IFERROR(IF(INDEX('Data Tab - BV Infill'!U$37:U$1000,MATCH($B190,INT('Data Tab - BV Infill'!$C$37:$C$1000),0))="",NA(),INDEX('Data Tab - BV Infill'!U$37:U$1000,MATCH($B190,INT('Data Tab - BV Infill'!$C$37:$C$1000),0))),MAX(IF('SCADA Data'!$B$37:$B$402=$B190,'SCADA Data'!F$37:F$402,""),IF('SCADA Data - Historic'!$B$37:$B$402=$B190,'SCADA Data - Historic'!F$37:F$402,""))))</f>
        <v>0</v>
      </c>
      <c r="F190" s="114" t="str">
        <f t="array" aca="1" ref="F190" ca="1">IFERROR(INDEX('Data Tab - BV Infill'!$S$37:$S$402,MATCH($B190,INT('Data Tab - BV Infill'!$C$37:$C$402)*('Data Tab - BV Infill'!$S$37:$S$402&lt;&gt;""),0)),"")</f>
        <v/>
      </c>
      <c r="G190" s="270" cm="1">
        <f t="array" aca="1" ref="G190" ca="1">IF($B190="","",IFERROR(IF(INDEX('Data Tab - MK Infill'!R$37:R$402,MATCH($B190,INT('Data Tab - MK Infill'!$C$37:$C$402),0))="",NA(),INDEX('Data Tab - MK Infill'!R$37:R$402,MATCH($B190,INT('Data Tab - MK Infill'!$C$37:$C$402),0))),MAX(IF('SCADA Data'!$B$37:$B$402=$B190,'SCADA Data'!G$37:G$402,""),IF('SCADA Data - Historic'!$B$37:$B$402=$B190,'SCADA Data - Historic'!G$37:G$402,""))))</f>
        <v>1058</v>
      </c>
      <c r="H190" s="114" t="str">
        <f t="array" aca="1" ref="H190" ca="1">IFERROR(INDEX('Data Tab - MK Infill'!$S$37:$S$402,MATCH($B190,INT('Data Tab - MK Infill'!$C$37:$C$402)*('Data Tab - MK Infill'!$S$37:$S$402&lt;&gt;""),0)),"")</f>
        <v/>
      </c>
      <c r="I190" s="273" cm="1">
        <f t="array" aca="1" ref="I190" ca="1">IF($B190="","",IFERROR(IF(INDEX('Data Tab - NH Infill'!R$37:R$1000,MATCH($B190,INT('Data Tab - NH Infill'!$C$37:$C$1000),0))="",NA(),INDEX('Data Tab - NH Infill'!R$37:R$1000,MATCH($B190,INT('Data Tab - NH Infill'!$C$37:$C$1000),0))),MAX(IF('SCADA Data'!$B$37:$B$402=$B190,'SCADA Data'!I$37:I$402,""),IF('SCADA Data - Historic'!$B$37:$B$402=$B190,'SCADA Data - Historic'!I$37:I$402,""))))</f>
        <v>1404</v>
      </c>
      <c r="J190" s="114" t="str">
        <f t="array" aca="1" ref="J190" ca="1">IFERROR(INDEX('Data Tab - NH Infill'!$S$37:$S$1000,MATCH($B190,INT('Data Tab - NH Infill'!$C$37:$C$1000)*('Data Tab - NH Infill'!$S$37:$S$1000&lt;&gt;""),0)),"")</f>
        <v/>
      </c>
      <c r="K190" s="272">
        <f t="array" aca="1" ref="K190" ca="1">IF($B190="","",IFERROR(IF(INDEX('Data Tab - SH Infill'!R$37:R$402,MATCH($B190,INT('Data Tab - SH Infill'!$C$37:$C$402),0))="",NA(),INDEX('Data Tab - SH Infill'!R$37:R$402,MATCH($B190,INT('Data Tab - SH Infill'!$C$37:$C$402),0))),MAX(IF('SCADA Data'!$B$37:$B$8980=$B190,'SCADA Data'!H$37:H$8980,""),IF('SCADA Data - Historic'!$B$37:$B$8980=$B190,'SCADA Data - Historic'!H$37:H$8980,""))))</f>
        <v>196.30999755859375</v>
      </c>
      <c r="L190" s="250" t="str">
        <f t="array" aca="1" ref="L190" ca="1">IFERROR(INDEX('Data Tab - SH Infill'!$S$37:$S$402,MATCH($B190,INT('Data Tab - SH Infill'!$C$37:$C$402)*('Data Tab - SH Infill'!$S$37:$S$402&lt;&gt;""),0)),"")</f>
        <v/>
      </c>
    </row>
    <row r="191" spans="2:12" s="264" customFormat="1" x14ac:dyDescent="0.2">
      <c r="B191" s="265">
        <f t="shared" ca="1" si="2"/>
        <v>45107</v>
      </c>
      <c r="C191" s="266" cm="1">
        <f t="array" aca="1" ref="C191" ca="1">IF($B191="","",IFERROR(IF(INDEX('Data Tab - BV Infill'!R$37:R$1000,MATCH($B191,INT('Data Tab - BV Infill'!$C$37:$C$1000),0))="",NA(),INDEX('Data Tab - BV Infill'!R$37:R$1000,MATCH($B191,INT('Data Tab - BV Infill'!$C$37:$C$1000),0))),MAX(IF('SCADA Data'!$B$37:$B$402=$B191,'SCADA Data'!D$37:D$402,""),IF('SCADA Data - Historic'!$B$37:$B$402=$B191,'SCADA Data - Historic'!D$37:D$402,""))))</f>
        <v>166.0986328125</v>
      </c>
      <c r="D191" s="267" cm="1">
        <f t="array" aca="1" ref="D191" ca="1">IF($B191="","",IFERROR(IF(INDEX('Data Tab - BV Infill'!T$37:T$1000,MATCH($B191,INT('Data Tab - BV Infill'!$C$37:$C$1000),0))="",NA(),INDEX('Data Tab - BV Infill'!T$37:T$1000,MATCH($B191,INT('Data Tab - BV Infill'!$C$37:$C$1000),0))),MAX(IF('SCADA Data'!$B$37:$B$402=$B191,'SCADA Data'!E$37:E$402,""),IF('SCADA Data - Historic'!$B$37:$B$402=$B191,'SCADA Data - Historic'!E$37:E$402,""))))</f>
        <v>242.88671875</v>
      </c>
      <c r="E191" s="267" cm="1">
        <f t="array" aca="1" ref="E191" ca="1">IF($B191="","",IFERROR(IF(INDEX('Data Tab - BV Infill'!U$37:U$1000,MATCH($B191,INT('Data Tab - BV Infill'!$C$37:$C$1000),0))="",NA(),INDEX('Data Tab - BV Infill'!U$37:U$1000,MATCH($B191,INT('Data Tab - BV Infill'!$C$37:$C$1000),0))),MAX(IF('SCADA Data'!$B$37:$B$402=$B191,'SCADA Data'!F$37:F$402,""),IF('SCADA Data - Historic'!$B$37:$B$402=$B191,'SCADA Data - Historic'!F$37:F$402,""))))</f>
        <v>0</v>
      </c>
      <c r="F191" s="101" t="str">
        <f t="array" aca="1" ref="F191" ca="1">IFERROR(INDEX('Data Tab - BV Infill'!$S$37:$S$402,MATCH($B191,INT('Data Tab - BV Infill'!$C$37:$C$402)*('Data Tab - BV Infill'!$S$37:$S$402&lt;&gt;""),0)),"")</f>
        <v/>
      </c>
      <c r="G191" s="266" cm="1">
        <f t="array" aca="1" ref="G191" ca="1">IF($B191="","",IFERROR(IF(INDEX('Data Tab - MK Infill'!R$37:R$402,MATCH($B191,INT('Data Tab - MK Infill'!$C$37:$C$402),0))="",NA(),INDEX('Data Tab - MK Infill'!R$37:R$402,MATCH($B191,INT('Data Tab - MK Infill'!$C$37:$C$402),0))),MAX(IF('SCADA Data'!$B$37:$B$402=$B191,'SCADA Data'!G$37:G$402,""),IF('SCADA Data - Historic'!$B$37:$B$402=$B191,'SCADA Data - Historic'!G$37:G$402,""))))</f>
        <v>1057</v>
      </c>
      <c r="H191" s="101" t="str">
        <f t="array" aca="1" ref="H191" ca="1">IFERROR(INDEX('Data Tab - MK Infill'!$S$37:$S$402,MATCH($B191,INT('Data Tab - MK Infill'!$C$37:$C$402)*('Data Tab - MK Infill'!$S$37:$S$402&lt;&gt;""),0)),"")</f>
        <v/>
      </c>
      <c r="I191" s="266" cm="1">
        <f t="array" aca="1" ref="I191" ca="1">IF($B191="","",IFERROR(IF(INDEX('Data Tab - NH Infill'!R$37:R$1000,MATCH($B191,INT('Data Tab - NH Infill'!$C$37:$C$1000),0))="",NA(),INDEX('Data Tab - NH Infill'!R$37:R$1000,MATCH($B191,INT('Data Tab - NH Infill'!$C$37:$C$1000),0))),MAX(IF('SCADA Data'!$B$37:$B$402=$B191,'SCADA Data'!I$37:I$402,""),IF('SCADA Data - Historic'!$B$37:$B$402=$B191,'SCADA Data - Historic'!I$37:I$402,""))))</f>
        <v>1435</v>
      </c>
      <c r="J191" s="101" t="str">
        <f t="array" aca="1" ref="J191" ca="1">IFERROR(INDEX('Data Tab - NH Infill'!$S$37:$S$1000,MATCH($B191,INT('Data Tab - NH Infill'!$C$37:$C$1000)*('Data Tab - NH Infill'!$S$37:$S$1000&lt;&gt;""),0)),"")</f>
        <v/>
      </c>
      <c r="K191" s="266">
        <f t="array" aca="1" ref="K191" ca="1">IF($B191="","",IFERROR(IF(INDEX('Data Tab - SH Infill'!R$37:R$402,MATCH($B191,INT('Data Tab - SH Infill'!$C$37:$C$402),0))="",NA(),INDEX('Data Tab - SH Infill'!R$37:R$402,MATCH($B191,INT('Data Tab - SH Infill'!$C$37:$C$402),0))),MAX(IF('SCADA Data'!$B$37:$B$8980=$B191,'SCADA Data'!H$37:H$8980,""),IF('SCADA Data - Historic'!$B$37:$B$8980=$B191,'SCADA Data - Historic'!H$37:H$8980,""))))</f>
        <v>190.17999267578125</v>
      </c>
      <c r="L191" s="249" t="str">
        <f t="array" aca="1" ref="L191" ca="1">IFERROR(INDEX('Data Tab - SH Infill'!$S$37:$S$402,MATCH($B191,INT('Data Tab - SH Infill'!$C$37:$C$402)*('Data Tab - SH Infill'!$S$37:$S$402&lt;&gt;""),0)),"")</f>
        <v/>
      </c>
    </row>
    <row r="192" spans="2:12" s="264" customFormat="1" x14ac:dyDescent="0.2">
      <c r="B192" s="265">
        <f t="shared" ca="1" si="2"/>
        <v>45108</v>
      </c>
      <c r="C192" s="268" cm="1">
        <f t="array" aca="1" ref="C192" ca="1">IF($B192="","",IFERROR(IF(INDEX('Data Tab - BV Infill'!R$37:R$1000,MATCH($B192,INT('Data Tab - BV Infill'!$C$37:$C$1000),0))="",NA(),INDEX('Data Tab - BV Infill'!R$37:R$1000,MATCH($B192,INT('Data Tab - BV Infill'!$C$37:$C$1000),0))),MAX(IF('SCADA Data'!$B$37:$B$402=$B192,'SCADA Data'!D$37:D$402,""),IF('SCADA Data - Historic'!$B$37:$B$402=$B192,'SCADA Data - Historic'!D$37:D$402,""))))</f>
        <v>163.16015625</v>
      </c>
      <c r="D192" s="269" cm="1">
        <f t="array" aca="1" ref="D192" ca="1">IF($B192="","",IFERROR(IF(INDEX('Data Tab - BV Infill'!T$37:T$1000,MATCH($B192,INT('Data Tab - BV Infill'!$C$37:$C$1000),0))="",NA(),INDEX('Data Tab - BV Infill'!T$37:T$1000,MATCH($B192,INT('Data Tab - BV Infill'!$C$37:$C$1000),0))),MAX(IF('SCADA Data'!$B$37:$B$402=$B192,'SCADA Data'!E$37:E$402,""),IF('SCADA Data - Historic'!$B$37:$B$402=$B192,'SCADA Data - Historic'!E$37:E$402,""))))</f>
        <v>155.416015625</v>
      </c>
      <c r="E192" s="269" cm="1">
        <f t="array" aca="1" ref="E192" ca="1">IF($B192="","",IFERROR(IF(INDEX('Data Tab - BV Infill'!U$37:U$1000,MATCH($B192,INT('Data Tab - BV Infill'!$C$37:$C$1000),0))="",NA(),INDEX('Data Tab - BV Infill'!U$37:U$1000,MATCH($B192,INT('Data Tab - BV Infill'!$C$37:$C$1000),0))),MAX(IF('SCADA Data'!$B$37:$B$402=$B192,'SCADA Data'!F$37:F$402,""),IF('SCADA Data - Historic'!$B$37:$B$402=$B192,'SCADA Data - Historic'!F$37:F$402,""))))</f>
        <v>0</v>
      </c>
      <c r="F192" s="114" t="str">
        <f t="array" aca="1" ref="F192" ca="1">IFERROR(INDEX('Data Tab - BV Infill'!$S$37:$S$402,MATCH($B192,INT('Data Tab - BV Infill'!$C$37:$C$402)*('Data Tab - BV Infill'!$S$37:$S$402&lt;&gt;""),0)),"")</f>
        <v/>
      </c>
      <c r="G192" s="270" cm="1">
        <f t="array" aca="1" ref="G192" ca="1">IF($B192="","",IFERROR(IF(INDEX('Data Tab - MK Infill'!R$37:R$402,MATCH($B192,INT('Data Tab - MK Infill'!$C$37:$C$402),0))="",NA(),INDEX('Data Tab - MK Infill'!R$37:R$402,MATCH($B192,INT('Data Tab - MK Infill'!$C$37:$C$402),0))),MAX(IF('SCADA Data'!$B$37:$B$402=$B192,'SCADA Data'!G$37:G$402,""),IF('SCADA Data - Historic'!$B$37:$B$402=$B192,'SCADA Data - Historic'!G$37:G$402,""))))</f>
        <v>1057</v>
      </c>
      <c r="H192" s="114" t="str">
        <f t="array" aca="1" ref="H192" ca="1">IFERROR(INDEX('Data Tab - MK Infill'!$S$37:$S$402,MATCH($B192,INT('Data Tab - MK Infill'!$C$37:$C$402)*('Data Tab - MK Infill'!$S$37:$S$402&lt;&gt;""),0)),"")</f>
        <v/>
      </c>
      <c r="I192" s="273" cm="1">
        <f t="array" aca="1" ref="I192" ca="1">IF($B192="","",IFERROR(IF(INDEX('Data Tab - NH Infill'!R$37:R$1000,MATCH($B192,INT('Data Tab - NH Infill'!$C$37:$C$1000),0))="",NA(),INDEX('Data Tab - NH Infill'!R$37:R$1000,MATCH($B192,INT('Data Tab - NH Infill'!$C$37:$C$1000),0))),MAX(IF('SCADA Data'!$B$37:$B$402=$B192,'SCADA Data'!I$37:I$402,""),IF('SCADA Data - Historic'!$B$37:$B$402=$B192,'SCADA Data - Historic'!I$37:I$402,""))))</f>
        <v>1404</v>
      </c>
      <c r="J192" s="114" t="str">
        <f t="array" aca="1" ref="J192" ca="1">IFERROR(INDEX('Data Tab - NH Infill'!$S$37:$S$1000,MATCH($B192,INT('Data Tab - NH Infill'!$C$37:$C$1000)*('Data Tab - NH Infill'!$S$37:$S$1000&lt;&gt;""),0)),"")</f>
        <v/>
      </c>
      <c r="K192" s="272">
        <f t="array" aca="1" ref="K192" ca="1">IF($B192="","",IFERROR(IF(INDEX('Data Tab - SH Infill'!R$37:R$402,MATCH($B192,INT('Data Tab - SH Infill'!$C$37:$C$402),0))="",NA(),INDEX('Data Tab - SH Infill'!R$37:R$402,MATCH($B192,INT('Data Tab - SH Infill'!$C$37:$C$402),0))),MAX(IF('SCADA Data'!$B$37:$B$8980=$B192,'SCADA Data'!H$37:H$8980,""),IF('SCADA Data - Historic'!$B$37:$B$8980=$B192,'SCADA Data - Historic'!H$37:H$8980,""))))</f>
        <v>201</v>
      </c>
      <c r="L192" s="250" t="str">
        <f t="array" aca="1" ref="L192" ca="1">IFERROR(INDEX('Data Tab - SH Infill'!$S$37:$S$402,MATCH($B192,INT('Data Tab - SH Infill'!$C$37:$C$402)*('Data Tab - SH Infill'!$S$37:$S$402&lt;&gt;""),0)),"")</f>
        <v/>
      </c>
    </row>
    <row r="193" spans="2:12" s="264" customFormat="1" x14ac:dyDescent="0.2">
      <c r="B193" s="265">
        <f t="shared" ca="1" si="2"/>
        <v>45109</v>
      </c>
      <c r="C193" s="266" cm="1">
        <f t="array" aca="1" ref="C193" ca="1">IF($B193="","",IFERROR(IF(INDEX('Data Tab - BV Infill'!R$37:R$1000,MATCH($B193,INT('Data Tab - BV Infill'!$C$37:$C$1000),0))="",NA(),INDEX('Data Tab - BV Infill'!R$37:R$1000,MATCH($B193,INT('Data Tab - BV Infill'!$C$37:$C$1000),0))),MAX(IF('SCADA Data'!$B$37:$B$402=$B193,'SCADA Data'!D$37:D$402,""),IF('SCADA Data - Historic'!$B$37:$B$402=$B193,'SCADA Data - Historic'!D$37:D$402,""))))</f>
        <v>157.0341796875</v>
      </c>
      <c r="D193" s="267" cm="1">
        <f t="array" aca="1" ref="D193" ca="1">IF($B193="","",IFERROR(IF(INDEX('Data Tab - BV Infill'!T$37:T$1000,MATCH($B193,INT('Data Tab - BV Infill'!$C$37:$C$1000),0))="",NA(),INDEX('Data Tab - BV Infill'!T$37:T$1000,MATCH($B193,INT('Data Tab - BV Infill'!$C$37:$C$1000),0))),MAX(IF('SCADA Data'!$B$37:$B$402=$B193,'SCADA Data'!E$37:E$402,""),IF('SCADA Data - Historic'!$B$37:$B$402=$B193,'SCADA Data - Historic'!E$37:E$402,""))))</f>
        <v>165.724609375</v>
      </c>
      <c r="E193" s="267" cm="1">
        <f t="array" aca="1" ref="E193" ca="1">IF($B193="","",IFERROR(IF(INDEX('Data Tab - BV Infill'!U$37:U$1000,MATCH($B193,INT('Data Tab - BV Infill'!$C$37:$C$1000),0))="",NA(),INDEX('Data Tab - BV Infill'!U$37:U$1000,MATCH($B193,INT('Data Tab - BV Infill'!$C$37:$C$1000),0))),MAX(IF('SCADA Data'!$B$37:$B$402=$B193,'SCADA Data'!F$37:F$402,""),IF('SCADA Data - Historic'!$B$37:$B$402=$B193,'SCADA Data - Historic'!F$37:F$402,""))))</f>
        <v>0</v>
      </c>
      <c r="F193" s="101" t="str">
        <f t="array" aca="1" ref="F193" ca="1">IFERROR(INDEX('Data Tab - BV Infill'!$S$37:$S$402,MATCH($B193,INT('Data Tab - BV Infill'!$C$37:$C$402)*('Data Tab - BV Infill'!$S$37:$S$402&lt;&gt;""),0)),"")</f>
        <v/>
      </c>
      <c r="G193" s="266" cm="1">
        <f t="array" aca="1" ref="G193" ca="1">IF($B193="","",IFERROR(IF(INDEX('Data Tab - MK Infill'!R$37:R$402,MATCH($B193,INT('Data Tab - MK Infill'!$C$37:$C$402),0))="",NA(),INDEX('Data Tab - MK Infill'!R$37:R$402,MATCH($B193,INT('Data Tab - MK Infill'!$C$37:$C$402),0))),MAX(IF('SCADA Data'!$B$37:$B$402=$B193,'SCADA Data'!G$37:G$402,""),IF('SCADA Data - Historic'!$B$37:$B$402=$B193,'SCADA Data - Historic'!G$37:G$402,""))))</f>
        <v>1058</v>
      </c>
      <c r="H193" s="101" t="str">
        <f t="array" aca="1" ref="H193" ca="1">IFERROR(INDEX('Data Tab - MK Infill'!$S$37:$S$402,MATCH($B193,INT('Data Tab - MK Infill'!$C$37:$C$402)*('Data Tab - MK Infill'!$S$37:$S$402&lt;&gt;""),0)),"")</f>
        <v/>
      </c>
      <c r="I193" s="266" cm="1">
        <f t="array" aca="1" ref="I193" ca="1">IF($B193="","",IFERROR(IF(INDEX('Data Tab - NH Infill'!R$37:R$1000,MATCH($B193,INT('Data Tab - NH Infill'!$C$37:$C$1000),0))="",NA(),INDEX('Data Tab - NH Infill'!R$37:R$1000,MATCH($B193,INT('Data Tab - NH Infill'!$C$37:$C$1000),0))),MAX(IF('SCADA Data'!$B$37:$B$402=$B193,'SCADA Data'!I$37:I$402,""),IF('SCADA Data - Historic'!$B$37:$B$402=$B193,'SCADA Data - Historic'!I$37:I$402,""))))</f>
        <v>1383</v>
      </c>
      <c r="J193" s="101" t="str">
        <f t="array" aca="1" ref="J193" ca="1">IFERROR(INDEX('Data Tab - NH Infill'!$S$37:$S$1000,MATCH($B193,INT('Data Tab - NH Infill'!$C$37:$C$1000)*('Data Tab - NH Infill'!$S$37:$S$1000&lt;&gt;""),0)),"")</f>
        <v/>
      </c>
      <c r="K193" s="266">
        <f t="array" aca="1" ref="K193" ca="1">IF($B193="","",IFERROR(IF(INDEX('Data Tab - SH Infill'!R$37:R$402,MATCH($B193,INT('Data Tab - SH Infill'!$C$37:$C$402),0))="",NA(),INDEX('Data Tab - SH Infill'!R$37:R$402,MATCH($B193,INT('Data Tab - SH Infill'!$C$37:$C$402),0))),MAX(IF('SCADA Data'!$B$37:$B$8980=$B193,'SCADA Data'!H$37:H$8980,""),IF('SCADA Data - Historic'!$B$37:$B$8980=$B193,'SCADA Data - Historic'!H$37:H$8980,""))))</f>
        <v>205.24000549316406</v>
      </c>
      <c r="L193" s="249" t="str">
        <f t="array" aca="1" ref="L193" ca="1">IFERROR(INDEX('Data Tab - SH Infill'!$S$37:$S$402,MATCH($B193,INT('Data Tab - SH Infill'!$C$37:$C$402)*('Data Tab - SH Infill'!$S$37:$S$402&lt;&gt;""),0)),"")</f>
        <v/>
      </c>
    </row>
    <row r="194" spans="2:12" s="264" customFormat="1" x14ac:dyDescent="0.2">
      <c r="B194" s="265">
        <f t="shared" ca="1" si="2"/>
        <v>45110</v>
      </c>
      <c r="C194" s="268" cm="1">
        <f t="array" aca="1" ref="C194" ca="1">IF($B194="","",IFERROR(IF(INDEX('Data Tab - BV Infill'!R$37:R$1000,MATCH($B194,INT('Data Tab - BV Infill'!$C$37:$C$1000),0))="",NA(),INDEX('Data Tab - BV Infill'!R$37:R$1000,MATCH($B194,INT('Data Tab - BV Infill'!$C$37:$C$1000),0))),MAX(IF('SCADA Data'!$B$37:$B$402=$B194,'SCADA Data'!D$37:D$402,""),IF('SCADA Data - Historic'!$B$37:$B$402=$B194,'SCADA Data - Historic'!D$37:D$402,""))))</f>
        <v>162.36328125</v>
      </c>
      <c r="D194" s="269" cm="1">
        <f t="array" aca="1" ref="D194" ca="1">IF($B194="","",IFERROR(IF(INDEX('Data Tab - BV Infill'!T$37:T$1000,MATCH($B194,INT('Data Tab - BV Infill'!$C$37:$C$1000),0))="",NA(),INDEX('Data Tab - BV Infill'!T$37:T$1000,MATCH($B194,INT('Data Tab - BV Infill'!$C$37:$C$1000),0))),MAX(IF('SCADA Data'!$B$37:$B$402=$B194,'SCADA Data'!E$37:E$402,""),IF('SCADA Data - Historic'!$B$37:$B$402=$B194,'SCADA Data - Historic'!E$37:E$402,""))))</f>
        <v>162.626953125</v>
      </c>
      <c r="E194" s="269" cm="1">
        <f t="array" aca="1" ref="E194" ca="1">IF($B194="","",IFERROR(IF(INDEX('Data Tab - BV Infill'!U$37:U$1000,MATCH($B194,INT('Data Tab - BV Infill'!$C$37:$C$1000),0))="",NA(),INDEX('Data Tab - BV Infill'!U$37:U$1000,MATCH($B194,INT('Data Tab - BV Infill'!$C$37:$C$1000),0))),MAX(IF('SCADA Data'!$B$37:$B$402=$B194,'SCADA Data'!F$37:F$402,""),IF('SCADA Data - Historic'!$B$37:$B$402=$B194,'SCADA Data - Historic'!F$37:F$402,""))))</f>
        <v>0</v>
      </c>
      <c r="F194" s="114" t="str">
        <f t="array" aca="1" ref="F194" ca="1">IFERROR(INDEX('Data Tab - BV Infill'!$S$37:$S$402,MATCH($B194,INT('Data Tab - BV Infill'!$C$37:$C$402)*('Data Tab - BV Infill'!$S$37:$S$402&lt;&gt;""),0)),"")</f>
        <v/>
      </c>
      <c r="G194" s="270" cm="1">
        <f t="array" aca="1" ref="G194" ca="1">IF($B194="","",IFERROR(IF(INDEX('Data Tab - MK Infill'!R$37:R$402,MATCH($B194,INT('Data Tab - MK Infill'!$C$37:$C$402),0))="",NA(),INDEX('Data Tab - MK Infill'!R$37:R$402,MATCH($B194,INT('Data Tab - MK Infill'!$C$37:$C$402),0))),MAX(IF('SCADA Data'!$B$37:$B$402=$B194,'SCADA Data'!G$37:G$402,""),IF('SCADA Data - Historic'!$B$37:$B$402=$B194,'SCADA Data - Historic'!G$37:G$402,""))))</f>
        <v>1058</v>
      </c>
      <c r="H194" s="114" t="str">
        <f t="array" aca="1" ref="H194" ca="1">IFERROR(INDEX('Data Tab - MK Infill'!$S$37:$S$402,MATCH($B194,INT('Data Tab - MK Infill'!$C$37:$C$402)*('Data Tab - MK Infill'!$S$37:$S$402&lt;&gt;""),0)),"")</f>
        <v/>
      </c>
      <c r="I194" s="273" cm="1">
        <f t="array" aca="1" ref="I194" ca="1">IF($B194="","",IFERROR(IF(INDEX('Data Tab - NH Infill'!R$37:R$1000,MATCH($B194,INT('Data Tab - NH Infill'!$C$37:$C$1000),0))="",NA(),INDEX('Data Tab - NH Infill'!R$37:R$1000,MATCH($B194,INT('Data Tab - NH Infill'!$C$37:$C$1000),0))),MAX(IF('SCADA Data'!$B$37:$B$402=$B194,'SCADA Data'!I$37:I$402,""),IF('SCADA Data - Historic'!$B$37:$B$402=$B194,'SCADA Data - Historic'!I$37:I$402,""))))</f>
        <v>1333</v>
      </c>
      <c r="J194" s="114" t="str">
        <f t="array" aca="1" ref="J194" ca="1">IFERROR(INDEX('Data Tab - NH Infill'!$S$37:$S$1000,MATCH($B194,INT('Data Tab - NH Infill'!$C$37:$C$1000)*('Data Tab - NH Infill'!$S$37:$S$1000&lt;&gt;""),0)),"")</f>
        <v/>
      </c>
      <c r="K194" s="272">
        <f t="array" aca="1" ref="K194" ca="1">IF($B194="","",IFERROR(IF(INDEX('Data Tab - SH Infill'!R$37:R$402,MATCH($B194,INT('Data Tab - SH Infill'!$C$37:$C$402),0))="",NA(),INDEX('Data Tab - SH Infill'!R$37:R$402,MATCH($B194,INT('Data Tab - SH Infill'!$C$37:$C$402),0))),MAX(IF('SCADA Data'!$B$37:$B$8980=$B194,'SCADA Data'!H$37:H$8980,""),IF('SCADA Data - Historic'!$B$37:$B$8980=$B194,'SCADA Data - Historic'!H$37:H$8980,""))))</f>
        <v>195.35000610351563</v>
      </c>
      <c r="L194" s="250" t="str">
        <f t="array" aca="1" ref="L194" ca="1">IFERROR(INDEX('Data Tab - SH Infill'!$S$37:$S$402,MATCH($B194,INT('Data Tab - SH Infill'!$C$37:$C$402)*('Data Tab - SH Infill'!$S$37:$S$402&lt;&gt;""),0)),"")</f>
        <v/>
      </c>
    </row>
    <row r="195" spans="2:12" s="264" customFormat="1" x14ac:dyDescent="0.2">
      <c r="B195" s="265">
        <f t="shared" ca="1" si="2"/>
        <v>45111</v>
      </c>
      <c r="C195" s="266" cm="1">
        <f t="array" aca="1" ref="C195" ca="1">IF($B195="","",IFERROR(IF(INDEX('Data Tab - BV Infill'!R$37:R$1000,MATCH($B195,INT('Data Tab - BV Infill'!$C$37:$C$1000),0))="",NA(),INDEX('Data Tab - BV Infill'!R$37:R$1000,MATCH($B195,INT('Data Tab - BV Infill'!$C$37:$C$1000),0))),MAX(IF('SCADA Data'!$B$37:$B$402=$B195,'SCADA Data'!D$37:D$402,""),IF('SCADA Data - Historic'!$B$37:$B$402=$B195,'SCADA Data - Historic'!D$37:D$402,""))))</f>
        <v>202.0078125</v>
      </c>
      <c r="D195" s="267" cm="1">
        <f t="array" aca="1" ref="D195" ca="1">IF($B195="","",IFERROR(IF(INDEX('Data Tab - BV Infill'!T$37:T$1000,MATCH($B195,INT('Data Tab - BV Infill'!$C$37:$C$1000),0))="",NA(),INDEX('Data Tab - BV Infill'!T$37:T$1000,MATCH($B195,INT('Data Tab - BV Infill'!$C$37:$C$1000),0))),MAX(IF('SCADA Data'!$B$37:$B$402=$B195,'SCADA Data'!E$37:E$402,""),IF('SCADA Data - Historic'!$B$37:$B$402=$B195,'SCADA Data - Historic'!E$37:E$402,""))))</f>
        <v>213.43359375</v>
      </c>
      <c r="E195" s="267" cm="1">
        <f t="array" aca="1" ref="E195" ca="1">IF($B195="","",IFERROR(IF(INDEX('Data Tab - BV Infill'!U$37:U$1000,MATCH($B195,INT('Data Tab - BV Infill'!$C$37:$C$1000),0))="",NA(),INDEX('Data Tab - BV Infill'!U$37:U$1000,MATCH($B195,INT('Data Tab - BV Infill'!$C$37:$C$1000),0))),MAX(IF('SCADA Data'!$B$37:$B$402=$B195,'SCADA Data'!F$37:F$402,""),IF('SCADA Data - Historic'!$B$37:$B$402=$B195,'SCADA Data - Historic'!F$37:F$402,""))))</f>
        <v>0</v>
      </c>
      <c r="F195" s="101" t="str">
        <f t="array" aca="1" ref="F195" ca="1">IFERROR(INDEX('Data Tab - BV Infill'!$S$37:$S$402,MATCH($B195,INT('Data Tab - BV Infill'!$C$37:$C$402)*('Data Tab - BV Infill'!$S$37:$S$402&lt;&gt;""),0)),"")</f>
        <v/>
      </c>
      <c r="G195" s="266" cm="1">
        <f t="array" aca="1" ref="G195" ca="1">IF($B195="","",IFERROR(IF(INDEX('Data Tab - MK Infill'!R$37:R$402,MATCH($B195,INT('Data Tab - MK Infill'!$C$37:$C$402),0))="",NA(),INDEX('Data Tab - MK Infill'!R$37:R$402,MATCH($B195,INT('Data Tab - MK Infill'!$C$37:$C$402),0))),MAX(IF('SCADA Data'!$B$37:$B$402=$B195,'SCADA Data'!G$37:G$402,""),IF('SCADA Data - Historic'!$B$37:$B$402=$B195,'SCADA Data - Historic'!G$37:G$402,""))))</f>
        <v>1223</v>
      </c>
      <c r="H195" s="101" t="str">
        <f t="array" aca="1" ref="H195" ca="1">IFERROR(INDEX('Data Tab - MK Infill'!$S$37:$S$402,MATCH($B195,INT('Data Tab - MK Infill'!$C$37:$C$402)*('Data Tab - MK Infill'!$S$37:$S$402&lt;&gt;""),0)),"")</f>
        <v/>
      </c>
      <c r="I195" s="266" cm="1">
        <f t="array" aca="1" ref="I195" ca="1">IF($B195="","",IFERROR(IF(INDEX('Data Tab - NH Infill'!R$37:R$1000,MATCH($B195,INT('Data Tab - NH Infill'!$C$37:$C$1000),0))="",NA(),INDEX('Data Tab - NH Infill'!R$37:R$1000,MATCH($B195,INT('Data Tab - NH Infill'!$C$37:$C$1000),0))),MAX(IF('SCADA Data'!$B$37:$B$402=$B195,'SCADA Data'!I$37:I$402,""),IF('SCADA Data - Historic'!$B$37:$B$402=$B195,'SCADA Data - Historic'!I$37:I$402,""))))</f>
        <v>1397.5</v>
      </c>
      <c r="J195" s="101" t="str">
        <f t="array" aca="1" ref="J195" ca="1">IFERROR(INDEX('Data Tab - NH Infill'!$S$37:$S$1000,MATCH($B195,INT('Data Tab - NH Infill'!$C$37:$C$1000)*('Data Tab - NH Infill'!$S$37:$S$1000&lt;&gt;""),0)),"")</f>
        <v/>
      </c>
      <c r="K195" s="266">
        <f t="array" aca="1" ref="K195" ca="1">IF($B195="","",IFERROR(IF(INDEX('Data Tab - SH Infill'!R$37:R$402,MATCH($B195,INT('Data Tab - SH Infill'!$C$37:$C$402),0))="",NA(),INDEX('Data Tab - SH Infill'!R$37:R$402,MATCH($B195,INT('Data Tab - SH Infill'!$C$37:$C$402),0))),MAX(IF('SCADA Data'!$B$37:$B$8980=$B195,'SCADA Data'!H$37:H$8980,""),IF('SCADA Data - Historic'!$B$37:$B$8980=$B195,'SCADA Data - Historic'!H$37:H$8980,""))))</f>
        <v>216.55999755859375</v>
      </c>
      <c r="L195" s="249" t="str">
        <f t="array" aca="1" ref="L195" ca="1">IFERROR(INDEX('Data Tab - SH Infill'!$S$37:$S$402,MATCH($B195,INT('Data Tab - SH Infill'!$C$37:$C$402)*('Data Tab - SH Infill'!$S$37:$S$402&lt;&gt;""),0)),"")</f>
        <v/>
      </c>
    </row>
    <row r="196" spans="2:12" s="264" customFormat="1" x14ac:dyDescent="0.2">
      <c r="B196" s="265">
        <f t="shared" ca="1" si="2"/>
        <v>45112</v>
      </c>
      <c r="C196" s="268" cm="1">
        <f t="array" aca="1" ref="C196" ca="1">IF($B196="","",IFERROR(IF(INDEX('Data Tab - BV Infill'!R$37:R$1000,MATCH($B196,INT('Data Tab - BV Infill'!$C$37:$C$1000),0))="",NA(),INDEX('Data Tab - BV Infill'!R$37:R$1000,MATCH($B196,INT('Data Tab - BV Infill'!$C$37:$C$1000),0))),MAX(IF('SCADA Data'!$B$37:$B$402=$B196,'SCADA Data'!D$37:D$402,""),IF('SCADA Data - Historic'!$B$37:$B$402=$B196,'SCADA Data - Historic'!D$37:D$402,""))))</f>
        <v>179.296875</v>
      </c>
      <c r="D196" s="269" cm="1">
        <f t="array" aca="1" ref="D196" ca="1">IF($B196="","",IFERROR(IF(INDEX('Data Tab - BV Infill'!T$37:T$1000,MATCH($B196,INT('Data Tab - BV Infill'!$C$37:$C$1000),0))="",NA(),INDEX('Data Tab - BV Infill'!T$37:T$1000,MATCH($B196,INT('Data Tab - BV Infill'!$C$37:$C$1000),0))),MAX(IF('SCADA Data'!$B$37:$B$402=$B196,'SCADA Data'!E$37:E$402,""),IF('SCADA Data - Historic'!$B$37:$B$402=$B196,'SCADA Data - Historic'!E$37:E$402,""))))</f>
        <v>160.9765625</v>
      </c>
      <c r="E196" s="269" cm="1">
        <f t="array" aca="1" ref="E196" ca="1">IF($B196="","",IFERROR(IF(INDEX('Data Tab - BV Infill'!U$37:U$1000,MATCH($B196,INT('Data Tab - BV Infill'!$C$37:$C$1000),0))="",NA(),INDEX('Data Tab - BV Infill'!U$37:U$1000,MATCH($B196,INT('Data Tab - BV Infill'!$C$37:$C$1000),0))),MAX(IF('SCADA Data'!$B$37:$B$402=$B196,'SCADA Data'!F$37:F$402,""),IF('SCADA Data - Historic'!$B$37:$B$402=$B196,'SCADA Data - Historic'!F$37:F$402,""))))</f>
        <v>0</v>
      </c>
      <c r="F196" s="114" t="str">
        <f t="array" aca="1" ref="F196" ca="1">IFERROR(INDEX('Data Tab - BV Infill'!$S$37:$S$402,MATCH($B196,INT('Data Tab - BV Infill'!$C$37:$C$402)*('Data Tab - BV Infill'!$S$37:$S$402&lt;&gt;""),0)),"")</f>
        <v/>
      </c>
      <c r="G196" s="270" cm="1">
        <f t="array" aca="1" ref="G196" ca="1">IF($B196="","",IFERROR(IF(INDEX('Data Tab - MK Infill'!R$37:R$402,MATCH($B196,INT('Data Tab - MK Infill'!$C$37:$C$402),0))="",NA(),INDEX('Data Tab - MK Infill'!R$37:R$402,MATCH($B196,INT('Data Tab - MK Infill'!$C$37:$C$402),0))),MAX(IF('SCADA Data'!$B$37:$B$402=$B196,'SCADA Data'!G$37:G$402,""),IF('SCADA Data - Historic'!$B$37:$B$402=$B196,'SCADA Data - Historic'!G$37:G$402,""))))</f>
        <v>872</v>
      </c>
      <c r="H196" s="114" t="str">
        <f t="array" aca="1" ref="H196" ca="1">IFERROR(INDEX('Data Tab - MK Infill'!$S$37:$S$402,MATCH($B196,INT('Data Tab - MK Infill'!$C$37:$C$402)*('Data Tab - MK Infill'!$S$37:$S$402&lt;&gt;""),0)),"")</f>
        <v/>
      </c>
      <c r="I196" s="273" cm="1">
        <f t="array" aca="1" ref="I196" ca="1">IF($B196="","",IFERROR(IF(INDEX('Data Tab - NH Infill'!R$37:R$1000,MATCH($B196,INT('Data Tab - NH Infill'!$C$37:$C$1000),0))="",NA(),INDEX('Data Tab - NH Infill'!R$37:R$1000,MATCH($B196,INT('Data Tab - NH Infill'!$C$37:$C$1000),0))),MAX(IF('SCADA Data'!$B$37:$B$402=$B196,'SCADA Data'!I$37:I$402,""),IF('SCADA Data - Historic'!$B$37:$B$402=$B196,'SCADA Data - Historic'!I$37:I$402,""))))</f>
        <v>1451.5</v>
      </c>
      <c r="J196" s="114" t="str">
        <f t="array" aca="1" ref="J196" ca="1">IFERROR(INDEX('Data Tab - NH Infill'!$S$37:$S$1000,MATCH($B196,INT('Data Tab - NH Infill'!$C$37:$C$1000)*('Data Tab - NH Infill'!$S$37:$S$1000&lt;&gt;""),0)),"")</f>
        <v/>
      </c>
      <c r="K196" s="272">
        <f t="array" aca="1" ref="K196" ca="1">IF($B196="","",IFERROR(IF(INDEX('Data Tab - SH Infill'!R$37:R$402,MATCH($B196,INT('Data Tab - SH Infill'!$C$37:$C$402),0))="",NA(),INDEX('Data Tab - SH Infill'!R$37:R$402,MATCH($B196,INT('Data Tab - SH Infill'!$C$37:$C$402),0))),MAX(IF('SCADA Data'!$B$37:$B$8980=$B196,'SCADA Data'!H$37:H$8980,""),IF('SCADA Data - Historic'!$B$37:$B$8980=$B196,'SCADA Data - Historic'!H$37:H$8980,""))))</f>
        <v>217.41999816894531</v>
      </c>
      <c r="L196" s="250" t="str">
        <f t="array" aca="1" ref="L196" ca="1">IFERROR(INDEX('Data Tab - SH Infill'!$S$37:$S$402,MATCH($B196,INT('Data Tab - SH Infill'!$C$37:$C$402)*('Data Tab - SH Infill'!$S$37:$S$402&lt;&gt;""),0)),"")</f>
        <v/>
      </c>
    </row>
    <row r="197" spans="2:12" s="264" customFormat="1" x14ac:dyDescent="0.2">
      <c r="B197" s="265">
        <f t="shared" ca="1" si="2"/>
        <v>45113</v>
      </c>
      <c r="C197" s="266" cm="1">
        <f t="array" aca="1" ref="C197" ca="1">IF($B197="","",IFERROR(IF(INDEX('Data Tab - BV Infill'!R$37:R$1000,MATCH($B197,INT('Data Tab - BV Infill'!$C$37:$C$1000),0))="",NA(),INDEX('Data Tab - BV Infill'!R$37:R$1000,MATCH($B197,INT('Data Tab - BV Infill'!$C$37:$C$1000),0))),MAX(IF('SCADA Data'!$B$37:$B$402=$B197,'SCADA Data'!D$37:D$402,""),IF('SCADA Data - Historic'!$B$37:$B$402=$B197,'SCADA Data - Historic'!D$37:D$402,""))))</f>
        <v>169.236328125</v>
      </c>
      <c r="D197" s="267" cm="1">
        <f t="array" aca="1" ref="D197" ca="1">IF($B197="","",IFERROR(IF(INDEX('Data Tab - BV Infill'!T$37:T$1000,MATCH($B197,INT('Data Tab - BV Infill'!$C$37:$C$1000),0))="",NA(),INDEX('Data Tab - BV Infill'!T$37:T$1000,MATCH($B197,INT('Data Tab - BV Infill'!$C$37:$C$1000),0))),MAX(IF('SCADA Data'!$B$37:$B$402=$B197,'SCADA Data'!E$37:E$402,""),IF('SCADA Data - Historic'!$B$37:$B$402=$B197,'SCADA Data - Historic'!E$37:E$402,""))))</f>
        <v>207.8984375</v>
      </c>
      <c r="E197" s="267" cm="1">
        <f t="array" aca="1" ref="E197" ca="1">IF($B197="","",IFERROR(IF(INDEX('Data Tab - BV Infill'!U$37:U$1000,MATCH($B197,INT('Data Tab - BV Infill'!$C$37:$C$1000),0))="",NA(),INDEX('Data Tab - BV Infill'!U$37:U$1000,MATCH($B197,INT('Data Tab - BV Infill'!$C$37:$C$1000),0))),MAX(IF('SCADA Data'!$B$37:$B$402=$B197,'SCADA Data'!F$37:F$402,""),IF('SCADA Data - Historic'!$B$37:$B$402=$B197,'SCADA Data - Historic'!F$37:F$402,""))))</f>
        <v>0</v>
      </c>
      <c r="F197" s="101" t="str">
        <f t="array" aca="1" ref="F197" ca="1">IFERROR(INDEX('Data Tab - BV Infill'!$S$37:$S$402,MATCH($B197,INT('Data Tab - BV Infill'!$C$37:$C$402)*('Data Tab - BV Infill'!$S$37:$S$402&lt;&gt;""),0)),"")</f>
        <v/>
      </c>
      <c r="G197" s="266" cm="1">
        <f t="array" aca="1" ref="G197" ca="1">IF($B197="","",IFERROR(IF(INDEX('Data Tab - MK Infill'!R$37:R$402,MATCH($B197,INT('Data Tab - MK Infill'!$C$37:$C$402),0))="",NA(),INDEX('Data Tab - MK Infill'!R$37:R$402,MATCH($B197,INT('Data Tab - MK Infill'!$C$37:$C$402),0))),MAX(IF('SCADA Data'!$B$37:$B$402=$B197,'SCADA Data'!G$37:G$402,""),IF('SCADA Data - Historic'!$B$37:$B$402=$B197,'SCADA Data - Historic'!G$37:G$402,""))))</f>
        <v>970</v>
      </c>
      <c r="H197" s="101" t="str">
        <f t="array" aca="1" ref="H197" ca="1">IFERROR(INDEX('Data Tab - MK Infill'!$S$37:$S$402,MATCH($B197,INT('Data Tab - MK Infill'!$C$37:$C$402)*('Data Tab - MK Infill'!$S$37:$S$402&lt;&gt;""),0)),"")</f>
        <v/>
      </c>
      <c r="I197" s="266" cm="1">
        <f t="array" aca="1" ref="I197" ca="1">IF($B197="","",IFERROR(IF(INDEX('Data Tab - NH Infill'!R$37:R$1000,MATCH($B197,INT('Data Tab - NH Infill'!$C$37:$C$1000),0))="",NA(),INDEX('Data Tab - NH Infill'!R$37:R$1000,MATCH($B197,INT('Data Tab - NH Infill'!$C$37:$C$1000),0))),MAX(IF('SCADA Data'!$B$37:$B$402=$B197,'SCADA Data'!I$37:I$402,""),IF('SCADA Data - Historic'!$B$37:$B$402=$B197,'SCADA Data - Historic'!I$37:I$402,""))))</f>
        <v>1408</v>
      </c>
      <c r="J197" s="101" t="str">
        <f t="array" aca="1" ref="J197" ca="1">IFERROR(INDEX('Data Tab - NH Infill'!$S$37:$S$1000,MATCH($B197,INT('Data Tab - NH Infill'!$C$37:$C$1000)*('Data Tab - NH Infill'!$S$37:$S$1000&lt;&gt;""),0)),"")</f>
        <v/>
      </c>
      <c r="K197" s="266">
        <f t="array" aca="1" ref="K197" ca="1">IF($B197="","",IFERROR(IF(INDEX('Data Tab - SH Infill'!R$37:R$402,MATCH($B197,INT('Data Tab - SH Infill'!$C$37:$C$402),0))="",NA(),INDEX('Data Tab - SH Infill'!R$37:R$402,MATCH($B197,INT('Data Tab - SH Infill'!$C$37:$C$402),0))),MAX(IF('SCADA Data'!$B$37:$B$8980=$B197,'SCADA Data'!H$37:H$8980,""),IF('SCADA Data - Historic'!$B$37:$B$8980=$B197,'SCADA Data - Historic'!H$37:H$8980,""))))</f>
        <v>213.22000122070313</v>
      </c>
      <c r="L197" s="249" t="str">
        <f t="array" aca="1" ref="L197" ca="1">IFERROR(INDEX('Data Tab - SH Infill'!$S$37:$S$402,MATCH($B197,INT('Data Tab - SH Infill'!$C$37:$C$402)*('Data Tab - SH Infill'!$S$37:$S$402&lt;&gt;""),0)),"")</f>
        <v/>
      </c>
    </row>
    <row r="198" spans="2:12" s="264" customFormat="1" x14ac:dyDescent="0.2">
      <c r="B198" s="265">
        <f t="shared" ca="1" si="2"/>
        <v>45114</v>
      </c>
      <c r="C198" s="268" cm="1">
        <f t="array" aca="1" ref="C198" ca="1">IF($B198="","",IFERROR(IF(INDEX('Data Tab - BV Infill'!R$37:R$1000,MATCH($B198,INT('Data Tab - BV Infill'!$C$37:$C$1000),0))="",NA(),INDEX('Data Tab - BV Infill'!R$37:R$1000,MATCH($B198,INT('Data Tab - BV Infill'!$C$37:$C$1000),0))),MAX(IF('SCADA Data'!$B$37:$B$402=$B198,'SCADA Data'!D$37:D$402,""),IF('SCADA Data - Historic'!$B$37:$B$402=$B198,'SCADA Data - Historic'!D$37:D$402,""))))</f>
        <v>162.2138671875</v>
      </c>
      <c r="D198" s="269" cm="1">
        <f t="array" aca="1" ref="D198" ca="1">IF($B198="","",IFERROR(IF(INDEX('Data Tab - BV Infill'!T$37:T$1000,MATCH($B198,INT('Data Tab - BV Infill'!$C$37:$C$1000),0))="",NA(),INDEX('Data Tab - BV Infill'!T$37:T$1000,MATCH($B198,INT('Data Tab - BV Infill'!$C$37:$C$1000),0))),MAX(IF('SCADA Data'!$B$37:$B$402=$B198,'SCADA Data'!E$37:E$402,""),IF('SCADA Data - Historic'!$B$37:$B$402=$B198,'SCADA Data - Historic'!E$37:E$402,""))))</f>
        <v>94.50390625</v>
      </c>
      <c r="E198" s="269" cm="1">
        <f t="array" aca="1" ref="E198" ca="1">IF($B198="","",IFERROR(IF(INDEX('Data Tab - BV Infill'!U$37:U$1000,MATCH($B198,INT('Data Tab - BV Infill'!$C$37:$C$1000),0))="",NA(),INDEX('Data Tab - BV Infill'!U$37:U$1000,MATCH($B198,INT('Data Tab - BV Infill'!$C$37:$C$1000),0))),MAX(IF('SCADA Data'!$B$37:$B$402=$B198,'SCADA Data'!F$37:F$402,""),IF('SCADA Data - Historic'!$B$37:$B$402=$B198,'SCADA Data - Historic'!F$37:F$402,""))))</f>
        <v>0</v>
      </c>
      <c r="F198" s="114" t="str">
        <f t="array" aca="1" ref="F198" ca="1">IFERROR(INDEX('Data Tab - BV Infill'!$S$37:$S$402,MATCH($B198,INT('Data Tab - BV Infill'!$C$37:$C$402)*('Data Tab - BV Infill'!$S$37:$S$402&lt;&gt;""),0)),"")</f>
        <v/>
      </c>
      <c r="G198" s="270" cm="1">
        <f t="array" aca="1" ref="G198" ca="1">IF($B198="","",IFERROR(IF(INDEX('Data Tab - MK Infill'!R$37:R$402,MATCH($B198,INT('Data Tab - MK Infill'!$C$37:$C$402),0))="",NA(),INDEX('Data Tab - MK Infill'!R$37:R$402,MATCH($B198,INT('Data Tab - MK Infill'!$C$37:$C$402),0))),MAX(IF('SCADA Data'!$B$37:$B$402=$B198,'SCADA Data'!G$37:G$402,""),IF('SCADA Data - Historic'!$B$37:$B$402=$B198,'SCADA Data - Historic'!G$37:G$402,""))))</f>
        <v>988</v>
      </c>
      <c r="H198" s="114" t="str">
        <f t="array" aca="1" ref="H198" ca="1">IFERROR(INDEX('Data Tab - MK Infill'!$S$37:$S$402,MATCH($B198,INT('Data Tab - MK Infill'!$C$37:$C$402)*('Data Tab - MK Infill'!$S$37:$S$402&lt;&gt;""),0)),"")</f>
        <v/>
      </c>
      <c r="I198" s="273" cm="1">
        <f t="array" aca="1" ref="I198" ca="1">IF($B198="","",IFERROR(IF(INDEX('Data Tab - NH Infill'!R$37:R$1000,MATCH($B198,INT('Data Tab - NH Infill'!$C$37:$C$1000),0))="",NA(),INDEX('Data Tab - NH Infill'!R$37:R$1000,MATCH($B198,INT('Data Tab - NH Infill'!$C$37:$C$1000),0))),MAX(IF('SCADA Data'!$B$37:$B$402=$B198,'SCADA Data'!I$37:I$402,""),IF('SCADA Data - Historic'!$B$37:$B$402=$B198,'SCADA Data - Historic'!I$37:I$402,""))))</f>
        <v>1392</v>
      </c>
      <c r="J198" s="114" t="str">
        <f t="array" aca="1" ref="J198" ca="1">IFERROR(INDEX('Data Tab - NH Infill'!$S$37:$S$1000,MATCH($B198,INT('Data Tab - NH Infill'!$C$37:$C$1000)*('Data Tab - NH Infill'!$S$37:$S$1000&lt;&gt;""),0)),"")</f>
        <v/>
      </c>
      <c r="K198" s="272">
        <f t="array" aca="1" ref="K198" ca="1">IF($B198="","",IFERROR(IF(INDEX('Data Tab - SH Infill'!R$37:R$402,MATCH($B198,INT('Data Tab - SH Infill'!$C$37:$C$402),0))="",NA(),INDEX('Data Tab - SH Infill'!R$37:R$402,MATCH($B198,INT('Data Tab - SH Infill'!$C$37:$C$402),0))),MAX(IF('SCADA Data'!$B$37:$B$8980=$B198,'SCADA Data'!H$37:H$8980,""),IF('SCADA Data - Historic'!$B$37:$B$8980=$B198,'SCADA Data - Historic'!H$37:H$8980,""))))</f>
        <v>208.08999633789063</v>
      </c>
      <c r="L198" s="250" t="str">
        <f t="array" aca="1" ref="L198" ca="1">IFERROR(INDEX('Data Tab - SH Infill'!$S$37:$S$402,MATCH($B198,INT('Data Tab - SH Infill'!$C$37:$C$402)*('Data Tab - SH Infill'!$S$37:$S$402&lt;&gt;""),0)),"")</f>
        <v/>
      </c>
    </row>
    <row r="199" spans="2:12" s="264" customFormat="1" x14ac:dyDescent="0.2">
      <c r="B199" s="265">
        <f t="shared" ca="1" si="2"/>
        <v>45115</v>
      </c>
      <c r="C199" s="266" cm="1">
        <f t="array" aca="1" ref="C199" ca="1">IF($B199="","",IFERROR(IF(INDEX('Data Tab - BV Infill'!R$37:R$1000,MATCH($B199,INT('Data Tab - BV Infill'!$C$37:$C$1000),0))="",NA(),INDEX('Data Tab - BV Infill'!R$37:R$1000,MATCH($B199,INT('Data Tab - BV Infill'!$C$37:$C$1000),0))),MAX(IF('SCADA Data'!$B$37:$B$402=$B199,'SCADA Data'!D$37:D$402,""),IF('SCADA Data - Historic'!$B$37:$B$402=$B199,'SCADA Data - Historic'!D$37:D$402,""))))</f>
        <v>156.1376953125</v>
      </c>
      <c r="D199" s="267" cm="1">
        <f t="array" aca="1" ref="D199" ca="1">IF($B199="","",IFERROR(IF(INDEX('Data Tab - BV Infill'!T$37:T$1000,MATCH($B199,INT('Data Tab - BV Infill'!$C$37:$C$1000),0))="",NA(),INDEX('Data Tab - BV Infill'!T$37:T$1000,MATCH($B199,INT('Data Tab - BV Infill'!$C$37:$C$1000),0))),MAX(IF('SCADA Data'!$B$37:$B$402=$B199,'SCADA Data'!E$37:E$402,""),IF('SCADA Data - Historic'!$B$37:$B$402=$B199,'SCADA Data - Historic'!E$37:E$402,""))))</f>
        <v>240.322265625</v>
      </c>
      <c r="E199" s="267" cm="1">
        <f t="array" aca="1" ref="E199" ca="1">IF($B199="","",IFERROR(IF(INDEX('Data Tab - BV Infill'!U$37:U$1000,MATCH($B199,INT('Data Tab - BV Infill'!$C$37:$C$1000),0))="",NA(),INDEX('Data Tab - BV Infill'!U$37:U$1000,MATCH($B199,INT('Data Tab - BV Infill'!$C$37:$C$1000),0))),MAX(IF('SCADA Data'!$B$37:$B$402=$B199,'SCADA Data'!F$37:F$402,""),IF('SCADA Data - Historic'!$B$37:$B$402=$B199,'SCADA Data - Historic'!F$37:F$402,""))))</f>
        <v>0</v>
      </c>
      <c r="F199" s="101" t="str">
        <f t="array" aca="1" ref="F199" ca="1">IFERROR(INDEX('Data Tab - BV Infill'!$S$37:$S$402,MATCH($B199,INT('Data Tab - BV Infill'!$C$37:$C$402)*('Data Tab - BV Infill'!$S$37:$S$402&lt;&gt;""),0)),"")</f>
        <v/>
      </c>
      <c r="G199" s="266" cm="1">
        <f t="array" aca="1" ref="G199" ca="1">IF($B199="","",IFERROR(IF(INDEX('Data Tab - MK Infill'!R$37:R$402,MATCH($B199,INT('Data Tab - MK Infill'!$C$37:$C$402),0))="",NA(),INDEX('Data Tab - MK Infill'!R$37:R$402,MATCH($B199,INT('Data Tab - MK Infill'!$C$37:$C$402),0))),MAX(IF('SCADA Data'!$B$37:$B$402=$B199,'SCADA Data'!G$37:G$402,""),IF('SCADA Data - Historic'!$B$37:$B$402=$B199,'SCADA Data - Historic'!G$37:G$402,""))))</f>
        <v>912</v>
      </c>
      <c r="H199" s="101" t="str">
        <f t="array" aca="1" ref="H199" ca="1">IFERROR(INDEX('Data Tab - MK Infill'!$S$37:$S$402,MATCH($B199,INT('Data Tab - MK Infill'!$C$37:$C$402)*('Data Tab - MK Infill'!$S$37:$S$402&lt;&gt;""),0)),"")</f>
        <v/>
      </c>
      <c r="I199" s="266" cm="1">
        <f t="array" aca="1" ref="I199" ca="1">IF($B199="","",IFERROR(IF(INDEX('Data Tab - NH Infill'!R$37:R$1000,MATCH($B199,INT('Data Tab - NH Infill'!$C$37:$C$1000),0))="",NA(),INDEX('Data Tab - NH Infill'!R$37:R$1000,MATCH($B199,INT('Data Tab - NH Infill'!$C$37:$C$1000),0))),MAX(IF('SCADA Data'!$B$37:$B$402=$B199,'SCADA Data'!I$37:I$402,""),IF('SCADA Data - Historic'!$B$37:$B$402=$B199,'SCADA Data - Historic'!I$37:I$402,""))))</f>
        <v>1434</v>
      </c>
      <c r="J199" s="101" t="str">
        <f t="array" aca="1" ref="J199" ca="1">IFERROR(INDEX('Data Tab - NH Infill'!$S$37:$S$1000,MATCH($B199,INT('Data Tab - NH Infill'!$C$37:$C$1000)*('Data Tab - NH Infill'!$S$37:$S$1000&lt;&gt;""),0)),"")</f>
        <v/>
      </c>
      <c r="K199" s="266">
        <f t="array" aca="1" ref="K199" ca="1">IF($B199="","",IFERROR(IF(INDEX('Data Tab - SH Infill'!R$37:R$402,MATCH($B199,INT('Data Tab - SH Infill'!$C$37:$C$402),0))="",NA(),INDEX('Data Tab - SH Infill'!R$37:R$402,MATCH($B199,INT('Data Tab - SH Infill'!$C$37:$C$402),0))),MAX(IF('SCADA Data'!$B$37:$B$8980=$B199,'SCADA Data'!H$37:H$8980,""),IF('SCADA Data - Historic'!$B$37:$B$8980=$B199,'SCADA Data - Historic'!H$37:H$8980,""))))</f>
        <v>207.83000183105469</v>
      </c>
      <c r="L199" s="249" t="str">
        <f t="array" aca="1" ref="L199" ca="1">IFERROR(INDEX('Data Tab - SH Infill'!$S$37:$S$402,MATCH($B199,INT('Data Tab - SH Infill'!$C$37:$C$402)*('Data Tab - SH Infill'!$S$37:$S$402&lt;&gt;""),0)),"")</f>
        <v/>
      </c>
    </row>
    <row r="200" spans="2:12" s="264" customFormat="1" x14ac:dyDescent="0.2">
      <c r="B200" s="265">
        <f t="shared" ca="1" si="2"/>
        <v>45116</v>
      </c>
      <c r="C200" s="268" cm="1">
        <f t="array" aca="1" ref="C200" ca="1">IF($B200="","",IFERROR(IF(INDEX('Data Tab - BV Infill'!R$37:R$1000,MATCH($B200,INT('Data Tab - BV Infill'!$C$37:$C$1000),0))="",NA(),INDEX('Data Tab - BV Infill'!R$37:R$1000,MATCH($B200,INT('Data Tab - BV Infill'!$C$37:$C$1000),0))),MAX(IF('SCADA Data'!$B$37:$B$402=$B200,'SCADA Data'!D$37:D$402,""),IF('SCADA Data - Historic'!$B$37:$B$402=$B200,'SCADA Data - Historic'!D$37:D$402,""))))</f>
        <v>168.439453125</v>
      </c>
      <c r="D200" s="269" cm="1">
        <f t="array" aca="1" ref="D200" ca="1">IF($B200="","",IFERROR(IF(INDEX('Data Tab - BV Infill'!T$37:T$1000,MATCH($B200,INT('Data Tab - BV Infill'!$C$37:$C$1000),0))="",NA(),INDEX('Data Tab - BV Infill'!T$37:T$1000,MATCH($B200,INT('Data Tab - BV Infill'!$C$37:$C$1000),0))),MAX(IF('SCADA Data'!$B$37:$B$402=$B200,'SCADA Data'!E$37:E$402,""),IF('SCADA Data - Historic'!$B$37:$B$402=$B200,'SCADA Data - Historic'!E$37:E$402,""))))</f>
        <v>159.224609375</v>
      </c>
      <c r="E200" s="269" cm="1">
        <f t="array" aca="1" ref="E200" ca="1">IF($B200="","",IFERROR(IF(INDEX('Data Tab - BV Infill'!U$37:U$1000,MATCH($B200,INT('Data Tab - BV Infill'!$C$37:$C$1000),0))="",NA(),INDEX('Data Tab - BV Infill'!U$37:U$1000,MATCH($B200,INT('Data Tab - BV Infill'!$C$37:$C$1000),0))),MAX(IF('SCADA Data'!$B$37:$B$402=$B200,'SCADA Data'!F$37:F$402,""),IF('SCADA Data - Historic'!$B$37:$B$402=$B200,'SCADA Data - Historic'!F$37:F$402,""))))</f>
        <v>0</v>
      </c>
      <c r="F200" s="114" t="str">
        <f t="array" aca="1" ref="F200" ca="1">IFERROR(INDEX('Data Tab - BV Infill'!$S$37:$S$402,MATCH($B200,INT('Data Tab - BV Infill'!$C$37:$C$402)*('Data Tab - BV Infill'!$S$37:$S$402&lt;&gt;""),0)),"")</f>
        <v/>
      </c>
      <c r="G200" s="270" cm="1">
        <f t="array" aca="1" ref="G200" ca="1">IF($B200="","",IFERROR(IF(INDEX('Data Tab - MK Infill'!R$37:R$402,MATCH($B200,INT('Data Tab - MK Infill'!$C$37:$C$402),0))="",NA(),INDEX('Data Tab - MK Infill'!R$37:R$402,MATCH($B200,INT('Data Tab - MK Infill'!$C$37:$C$402),0))),MAX(IF('SCADA Data'!$B$37:$B$402=$B200,'SCADA Data'!G$37:G$402,""),IF('SCADA Data - Historic'!$B$37:$B$402=$B200,'SCADA Data - Historic'!G$37:G$402,""))))</f>
        <v>884</v>
      </c>
      <c r="H200" s="114" t="str">
        <f t="array" aca="1" ref="H200" ca="1">IFERROR(INDEX('Data Tab - MK Infill'!$S$37:$S$402,MATCH($B200,INT('Data Tab - MK Infill'!$C$37:$C$402)*('Data Tab - MK Infill'!$S$37:$S$402&lt;&gt;""),0)),"")</f>
        <v/>
      </c>
      <c r="I200" s="273" cm="1">
        <f t="array" aca="1" ref="I200" ca="1">IF($B200="","",IFERROR(IF(INDEX('Data Tab - NH Infill'!R$37:R$1000,MATCH($B200,INT('Data Tab - NH Infill'!$C$37:$C$1000),0))="",NA(),INDEX('Data Tab - NH Infill'!R$37:R$1000,MATCH($B200,INT('Data Tab - NH Infill'!$C$37:$C$1000),0))),MAX(IF('SCADA Data'!$B$37:$B$402=$B200,'SCADA Data'!I$37:I$402,""),IF('SCADA Data - Historic'!$B$37:$B$402=$B200,'SCADA Data - Historic'!I$37:I$402,""))))</f>
        <v>1401</v>
      </c>
      <c r="J200" s="114" t="str">
        <f t="array" aca="1" ref="J200" ca="1">IFERROR(INDEX('Data Tab - NH Infill'!$S$37:$S$1000,MATCH($B200,INT('Data Tab - NH Infill'!$C$37:$C$1000)*('Data Tab - NH Infill'!$S$37:$S$1000&lt;&gt;""),0)),"")</f>
        <v/>
      </c>
      <c r="K200" s="272">
        <f t="array" aca="1" ref="K200" ca="1">IF($B200="","",IFERROR(IF(INDEX('Data Tab - SH Infill'!R$37:R$402,MATCH($B200,INT('Data Tab - SH Infill'!$C$37:$C$402),0))="",NA(),INDEX('Data Tab - SH Infill'!R$37:R$402,MATCH($B200,INT('Data Tab - SH Infill'!$C$37:$C$402),0))),MAX(IF('SCADA Data'!$B$37:$B$8980=$B200,'SCADA Data'!H$37:H$8980,""),IF('SCADA Data - Historic'!$B$37:$B$8980=$B200,'SCADA Data - Historic'!H$37:H$8980,""))))</f>
        <v>207.89999389648438</v>
      </c>
      <c r="L200" s="250" t="str">
        <f t="array" aca="1" ref="L200" ca="1">IFERROR(INDEX('Data Tab - SH Infill'!$S$37:$S$402,MATCH($B200,INT('Data Tab - SH Infill'!$C$37:$C$402)*('Data Tab - SH Infill'!$S$37:$S$402&lt;&gt;""),0)),"")</f>
        <v/>
      </c>
    </row>
    <row r="201" spans="2:12" s="264" customFormat="1" x14ac:dyDescent="0.2">
      <c r="B201" s="265">
        <f t="shared" ca="1" si="2"/>
        <v>45117</v>
      </c>
      <c r="C201" s="266" cm="1">
        <f t="array" aca="1" ref="C201" ca="1">IF($B201="","",IFERROR(IF(INDEX('Data Tab - BV Infill'!R$37:R$1000,MATCH($B201,INT('Data Tab - BV Infill'!$C$37:$C$1000),0))="",NA(),INDEX('Data Tab - BV Infill'!R$37:R$1000,MATCH($B201,INT('Data Tab - BV Infill'!$C$37:$C$1000),0))),MAX(IF('SCADA Data'!$B$37:$B$402=$B201,'SCADA Data'!D$37:D$402,""),IF('SCADA Data - Historic'!$B$37:$B$402=$B201,'SCADA Data - Historic'!D$37:D$402,""))))</f>
        <v>155.5400390625</v>
      </c>
      <c r="D201" s="267" cm="1">
        <f t="array" aca="1" ref="D201" ca="1">IF($B201="","",IFERROR(IF(INDEX('Data Tab - BV Infill'!T$37:T$1000,MATCH($B201,INT('Data Tab - BV Infill'!$C$37:$C$1000),0))="",NA(),INDEX('Data Tab - BV Infill'!T$37:T$1000,MATCH($B201,INT('Data Tab - BV Infill'!$C$37:$C$1000),0))),MAX(IF('SCADA Data'!$B$37:$B$402=$B201,'SCADA Data'!E$37:E$402,""),IF('SCADA Data - Historic'!$B$37:$B$402=$B201,'SCADA Data - Historic'!E$37:E$402,""))))</f>
        <v>161.255859375</v>
      </c>
      <c r="E201" s="267" cm="1">
        <f t="array" aca="1" ref="E201" ca="1">IF($B201="","",IFERROR(IF(INDEX('Data Tab - BV Infill'!U$37:U$1000,MATCH($B201,INT('Data Tab - BV Infill'!$C$37:$C$1000),0))="",NA(),INDEX('Data Tab - BV Infill'!U$37:U$1000,MATCH($B201,INT('Data Tab - BV Infill'!$C$37:$C$1000),0))),MAX(IF('SCADA Data'!$B$37:$B$402=$B201,'SCADA Data'!F$37:F$402,""),IF('SCADA Data - Historic'!$B$37:$B$402=$B201,'SCADA Data - Historic'!F$37:F$402,""))))</f>
        <v>0</v>
      </c>
      <c r="F201" s="101" t="str">
        <f t="array" aca="1" ref="F201" ca="1">IFERROR(INDEX('Data Tab - BV Infill'!$S$37:$S$402,MATCH($B201,INT('Data Tab - BV Infill'!$C$37:$C$402)*('Data Tab - BV Infill'!$S$37:$S$402&lt;&gt;""),0)),"")</f>
        <v/>
      </c>
      <c r="G201" s="266" cm="1">
        <f t="array" aca="1" ref="G201" ca="1">IF($B201="","",IFERROR(IF(INDEX('Data Tab - MK Infill'!R$37:R$402,MATCH($B201,INT('Data Tab - MK Infill'!$C$37:$C$402),0))="",NA(),INDEX('Data Tab - MK Infill'!R$37:R$402,MATCH($B201,INT('Data Tab - MK Infill'!$C$37:$C$402),0))),MAX(IF('SCADA Data'!$B$37:$B$402=$B201,'SCADA Data'!G$37:G$402,""),IF('SCADA Data - Historic'!$B$37:$B$402=$B201,'SCADA Data - Historic'!G$37:G$402,""))))</f>
        <v>854</v>
      </c>
      <c r="H201" s="101" t="str">
        <f t="array" aca="1" ref="H201" ca="1">IFERROR(INDEX('Data Tab - MK Infill'!$S$37:$S$402,MATCH($B201,INT('Data Tab - MK Infill'!$C$37:$C$402)*('Data Tab - MK Infill'!$S$37:$S$402&lt;&gt;""),0)),"")</f>
        <v/>
      </c>
      <c r="I201" s="266" cm="1">
        <f t="array" aca="1" ref="I201" ca="1">IF($B201="","",IFERROR(IF(INDEX('Data Tab - NH Infill'!R$37:R$1000,MATCH($B201,INT('Data Tab - NH Infill'!$C$37:$C$1000),0))="",NA(),INDEX('Data Tab - NH Infill'!R$37:R$1000,MATCH($B201,INT('Data Tab - NH Infill'!$C$37:$C$1000),0))),MAX(IF('SCADA Data'!$B$37:$B$402=$B201,'SCADA Data'!I$37:I$402,""),IF('SCADA Data - Historic'!$B$37:$B$402=$B201,'SCADA Data - Historic'!I$37:I$402,""))))</f>
        <v>1401</v>
      </c>
      <c r="J201" s="101" t="str">
        <f t="array" aca="1" ref="J201" ca="1">IFERROR(INDEX('Data Tab - NH Infill'!$S$37:$S$1000,MATCH($B201,INT('Data Tab - NH Infill'!$C$37:$C$1000)*('Data Tab - NH Infill'!$S$37:$S$1000&lt;&gt;""),0)),"")</f>
        <v/>
      </c>
      <c r="K201" s="266">
        <f t="array" aca="1" ref="K201" ca="1">IF($B201="","",IFERROR(IF(INDEX('Data Tab - SH Infill'!R$37:R$402,MATCH($B201,INT('Data Tab - SH Infill'!$C$37:$C$402),0))="",NA(),INDEX('Data Tab - SH Infill'!R$37:R$402,MATCH($B201,INT('Data Tab - SH Infill'!$C$37:$C$402),0))),MAX(IF('SCADA Data'!$B$37:$B$8980=$B201,'SCADA Data'!H$37:H$8980,""),IF('SCADA Data - Historic'!$B$37:$B$8980=$B201,'SCADA Data - Historic'!H$37:H$8980,""))))</f>
        <v>195.75999450683594</v>
      </c>
      <c r="L201" s="249" t="str">
        <f t="array" aca="1" ref="L201" ca="1">IFERROR(INDEX('Data Tab - SH Infill'!$S$37:$S$402,MATCH($B201,INT('Data Tab - SH Infill'!$C$37:$C$402)*('Data Tab - SH Infill'!$S$37:$S$402&lt;&gt;""),0)),"")</f>
        <v/>
      </c>
    </row>
    <row r="202" spans="2:12" s="264" customFormat="1" x14ac:dyDescent="0.2">
      <c r="B202" s="265">
        <f t="shared" ca="1" si="2"/>
        <v>45118</v>
      </c>
      <c r="C202" s="268" cm="1">
        <f t="array" aca="1" ref="C202" ca="1">IF($B202="","",IFERROR(IF(INDEX('Data Tab - BV Infill'!R$37:R$1000,MATCH($B202,INT('Data Tab - BV Infill'!$C$37:$C$1000),0))="",NA(),INDEX('Data Tab - BV Infill'!R$37:R$1000,MATCH($B202,INT('Data Tab - BV Infill'!$C$37:$C$1000),0))),MAX(IF('SCADA Data'!$B$37:$B$402=$B202,'SCADA Data'!D$37:D$402,""),IF('SCADA Data - Historic'!$B$37:$B$402=$B202,'SCADA Data - Historic'!D$37:D$402,""))))</f>
        <v>161.466796875</v>
      </c>
      <c r="D202" s="269" cm="1">
        <f t="array" aca="1" ref="D202" ca="1">IF($B202="","",IFERROR(IF(INDEX('Data Tab - BV Infill'!T$37:T$1000,MATCH($B202,INT('Data Tab - BV Infill'!$C$37:$C$1000),0))="",NA(),INDEX('Data Tab - BV Infill'!T$37:T$1000,MATCH($B202,INT('Data Tab - BV Infill'!$C$37:$C$1000),0))),MAX(IF('SCADA Data'!$B$37:$B$402=$B202,'SCADA Data'!E$37:E$402,""),IF('SCADA Data - Historic'!$B$37:$B$402=$B202,'SCADA Data - Historic'!E$37:E$402,""))))</f>
        <v>159.453125</v>
      </c>
      <c r="E202" s="269" cm="1">
        <f t="array" aca="1" ref="E202" ca="1">IF($B202="","",IFERROR(IF(INDEX('Data Tab - BV Infill'!U$37:U$1000,MATCH($B202,INT('Data Tab - BV Infill'!$C$37:$C$1000),0))="",NA(),INDEX('Data Tab - BV Infill'!U$37:U$1000,MATCH($B202,INT('Data Tab - BV Infill'!$C$37:$C$1000),0))),MAX(IF('SCADA Data'!$B$37:$B$402=$B202,'SCADA Data'!F$37:F$402,""),IF('SCADA Data - Historic'!$B$37:$B$402=$B202,'SCADA Data - Historic'!F$37:F$402,""))))</f>
        <v>0</v>
      </c>
      <c r="F202" s="114" t="str">
        <f t="array" aca="1" ref="F202" ca="1">IFERROR(INDEX('Data Tab - BV Infill'!$S$37:$S$402,MATCH($B202,INT('Data Tab - BV Infill'!$C$37:$C$402)*('Data Tab - BV Infill'!$S$37:$S$402&lt;&gt;""),0)),"")</f>
        <v/>
      </c>
      <c r="G202" s="270" cm="1">
        <f t="array" aca="1" ref="G202" ca="1">IF($B202="","",IFERROR(IF(INDEX('Data Tab - MK Infill'!R$37:R$402,MATCH($B202,INT('Data Tab - MK Infill'!$C$37:$C$402),0))="",NA(),INDEX('Data Tab - MK Infill'!R$37:R$402,MATCH($B202,INT('Data Tab - MK Infill'!$C$37:$C$402),0))),MAX(IF('SCADA Data'!$B$37:$B$402=$B202,'SCADA Data'!G$37:G$402,""),IF('SCADA Data - Historic'!$B$37:$B$402=$B202,'SCADA Data - Historic'!G$37:G$402,""))))</f>
        <v>657</v>
      </c>
      <c r="H202" s="114" t="str">
        <f t="array" aca="1" ref="H202" ca="1">IFERROR(INDEX('Data Tab - MK Infill'!$S$37:$S$402,MATCH($B202,INT('Data Tab - MK Infill'!$C$37:$C$402)*('Data Tab - MK Infill'!$S$37:$S$402&lt;&gt;""),0)),"")</f>
        <v/>
      </c>
      <c r="I202" s="273" cm="1">
        <f t="array" aca="1" ref="I202" ca="1">IF($B202="","",IFERROR(IF(INDEX('Data Tab - NH Infill'!R$37:R$1000,MATCH($B202,INT('Data Tab - NH Infill'!$C$37:$C$1000),0))="",NA(),INDEX('Data Tab - NH Infill'!R$37:R$1000,MATCH($B202,INT('Data Tab - NH Infill'!$C$37:$C$1000),0))),MAX(IF('SCADA Data'!$B$37:$B$402=$B202,'SCADA Data'!I$37:I$402,""),IF('SCADA Data - Historic'!$B$37:$B$402=$B202,'SCADA Data - Historic'!I$37:I$402,""))))</f>
        <v>1362</v>
      </c>
      <c r="J202" s="114" t="str">
        <f t="array" aca="1" ref="J202" ca="1">IFERROR(INDEX('Data Tab - NH Infill'!$S$37:$S$1000,MATCH($B202,INT('Data Tab - NH Infill'!$C$37:$C$1000)*('Data Tab - NH Infill'!$S$37:$S$1000&lt;&gt;""),0)),"")</f>
        <v/>
      </c>
      <c r="K202" s="272">
        <f t="array" aca="1" ref="K202" ca="1">IF($B202="","",IFERROR(IF(INDEX('Data Tab - SH Infill'!R$37:R$402,MATCH($B202,INT('Data Tab - SH Infill'!$C$37:$C$402),0))="",NA(),INDEX('Data Tab - SH Infill'!R$37:R$402,MATCH($B202,INT('Data Tab - SH Infill'!$C$37:$C$402),0))),MAX(IF('SCADA Data'!$B$37:$B$8980=$B202,'SCADA Data'!H$37:H$8980,""),IF('SCADA Data - Historic'!$B$37:$B$8980=$B202,'SCADA Data - Historic'!H$37:H$8980,""))))</f>
        <v>191.96000671386719</v>
      </c>
      <c r="L202" s="250" t="str">
        <f t="array" aca="1" ref="L202" ca="1">IFERROR(INDEX('Data Tab - SH Infill'!$S$37:$S$402,MATCH($B202,INT('Data Tab - SH Infill'!$C$37:$C$402)*('Data Tab - SH Infill'!$S$37:$S$402&lt;&gt;""),0)),"")</f>
        <v/>
      </c>
    </row>
    <row r="203" spans="2:12" s="264" customFormat="1" x14ac:dyDescent="0.2">
      <c r="B203" s="265">
        <f t="shared" ca="1" si="2"/>
        <v>45119</v>
      </c>
      <c r="C203" s="266" cm="1">
        <f t="array" aca="1" ref="C203" ca="1">IF($B203="","",IFERROR(IF(INDEX('Data Tab - BV Infill'!R$37:R$1000,MATCH($B203,INT('Data Tab - BV Infill'!$C$37:$C$1000),0))="",NA(),INDEX('Data Tab - BV Infill'!R$37:R$1000,MATCH($B203,INT('Data Tab - BV Infill'!$C$37:$C$1000),0))),MAX(IF('SCADA Data'!$B$37:$B$402=$B203,'SCADA Data'!D$37:D$402,""),IF('SCADA Data - Historic'!$B$37:$B$402=$B203,'SCADA Data - Historic'!D$37:D$402,""))))</f>
        <v>151.5556640625</v>
      </c>
      <c r="D203" s="267" cm="1">
        <f t="array" aca="1" ref="D203" ca="1">IF($B203="","",IFERROR(IF(INDEX('Data Tab - BV Infill'!T$37:T$1000,MATCH($B203,INT('Data Tab - BV Infill'!$C$37:$C$1000),0))="",NA(),INDEX('Data Tab - BV Infill'!T$37:T$1000,MATCH($B203,INT('Data Tab - BV Infill'!$C$37:$C$1000),0))),MAX(IF('SCADA Data'!$B$37:$B$402=$B203,'SCADA Data'!E$37:E$402,""),IF('SCADA Data - Historic'!$B$37:$B$402=$B203,'SCADA Data - Historic'!E$37:E$402,""))))</f>
        <v>172.5546875</v>
      </c>
      <c r="E203" s="267" cm="1">
        <f t="array" aca="1" ref="E203" ca="1">IF($B203="","",IFERROR(IF(INDEX('Data Tab - BV Infill'!U$37:U$1000,MATCH($B203,INT('Data Tab - BV Infill'!$C$37:$C$1000),0))="",NA(),INDEX('Data Tab - BV Infill'!U$37:U$1000,MATCH($B203,INT('Data Tab - BV Infill'!$C$37:$C$1000),0))),MAX(IF('SCADA Data'!$B$37:$B$402=$B203,'SCADA Data'!F$37:F$402,""),IF('SCADA Data - Historic'!$B$37:$B$402=$B203,'SCADA Data - Historic'!F$37:F$402,""))))</f>
        <v>0</v>
      </c>
      <c r="F203" s="101" t="str">
        <f t="array" aca="1" ref="F203" ca="1">IFERROR(INDEX('Data Tab - BV Infill'!$S$37:$S$402,MATCH($B203,INT('Data Tab - BV Infill'!$C$37:$C$402)*('Data Tab - BV Infill'!$S$37:$S$402&lt;&gt;""),0)),"")</f>
        <v/>
      </c>
      <c r="G203" s="266" cm="1">
        <f t="array" aca="1" ref="G203" ca="1">IF($B203="","",IFERROR(IF(INDEX('Data Tab - MK Infill'!R$37:R$402,MATCH($B203,INT('Data Tab - MK Infill'!$C$37:$C$402),0))="",NA(),INDEX('Data Tab - MK Infill'!R$37:R$402,MATCH($B203,INT('Data Tab - MK Infill'!$C$37:$C$402),0))),MAX(IF('SCADA Data'!$B$37:$B$402=$B203,'SCADA Data'!G$37:G$402,""),IF('SCADA Data - Historic'!$B$37:$B$402=$B203,'SCADA Data - Historic'!G$37:G$402,""))))</f>
        <v>657</v>
      </c>
      <c r="H203" s="101" t="str">
        <f t="array" aca="1" ref="H203" ca="1">IFERROR(INDEX('Data Tab - MK Infill'!$S$37:$S$402,MATCH($B203,INT('Data Tab - MK Infill'!$C$37:$C$402)*('Data Tab - MK Infill'!$S$37:$S$402&lt;&gt;""),0)),"")</f>
        <v/>
      </c>
      <c r="I203" s="266" cm="1">
        <f t="array" aca="1" ref="I203" ca="1">IF($B203="","",IFERROR(IF(INDEX('Data Tab - NH Infill'!R$37:R$1000,MATCH($B203,INT('Data Tab - NH Infill'!$C$37:$C$1000),0))="",NA(),INDEX('Data Tab - NH Infill'!R$37:R$1000,MATCH($B203,INT('Data Tab - NH Infill'!$C$37:$C$1000),0))),MAX(IF('SCADA Data'!$B$37:$B$402=$B203,'SCADA Data'!I$37:I$402,""),IF('SCADA Data - Historic'!$B$37:$B$402=$B203,'SCADA Data - Historic'!I$37:I$402,""))))</f>
        <v>1332</v>
      </c>
      <c r="J203" s="101" t="str">
        <f t="array" aca="1" ref="J203" ca="1">IFERROR(INDEX('Data Tab - NH Infill'!$S$37:$S$1000,MATCH($B203,INT('Data Tab - NH Infill'!$C$37:$C$1000)*('Data Tab - NH Infill'!$S$37:$S$1000&lt;&gt;""),0)),"")</f>
        <v/>
      </c>
      <c r="K203" s="266">
        <f t="array" aca="1" ref="K203" ca="1">IF($B203="","",IFERROR(IF(INDEX('Data Tab - SH Infill'!R$37:R$402,MATCH($B203,INT('Data Tab - SH Infill'!$C$37:$C$402),0))="",NA(),INDEX('Data Tab - SH Infill'!R$37:R$402,MATCH($B203,INT('Data Tab - SH Infill'!$C$37:$C$402),0))),MAX(IF('SCADA Data'!$B$37:$B$8980=$B203,'SCADA Data'!H$37:H$8980,""),IF('SCADA Data - Historic'!$B$37:$B$8980=$B203,'SCADA Data - Historic'!H$37:H$8980,""))))</f>
        <v>189.8800048828125</v>
      </c>
      <c r="L203" s="249" t="str">
        <f t="array" aca="1" ref="L203" ca="1">IFERROR(INDEX('Data Tab - SH Infill'!$S$37:$S$402,MATCH($B203,INT('Data Tab - SH Infill'!$C$37:$C$402)*('Data Tab - SH Infill'!$S$37:$S$402&lt;&gt;""),0)),"")</f>
        <v/>
      </c>
    </row>
    <row r="204" spans="2:12" s="264" customFormat="1" x14ac:dyDescent="0.2">
      <c r="B204" s="265">
        <f t="shared" ref="B204:B267" ca="1" si="3">IFERROR(IF(B203+1&lt;TODAY(),B203+1,""),"")</f>
        <v>45120</v>
      </c>
      <c r="C204" s="268" cm="1">
        <f t="array" aca="1" ref="C204" ca="1">IF($B204="","",IFERROR(IF(INDEX('Data Tab - BV Infill'!R$37:R$1000,MATCH($B204,INT('Data Tab - BV Infill'!$C$37:$C$1000),0))="",NA(),INDEX('Data Tab - BV Infill'!R$37:R$1000,MATCH($B204,INT('Data Tab - BV Infill'!$C$37:$C$1000),0))),MAX(IF('SCADA Data'!$B$37:$B$402=$B204,'SCADA Data'!D$37:D$402,""),IF('SCADA Data - Historic'!$B$37:$B$402=$B204,'SCADA Data - Historic'!D$37:D$402,""))))</f>
        <v>158.478515625</v>
      </c>
      <c r="D204" s="269" cm="1">
        <f t="array" aca="1" ref="D204" ca="1">IF($B204="","",IFERROR(IF(INDEX('Data Tab - BV Infill'!T$37:T$1000,MATCH($B204,INT('Data Tab - BV Infill'!$C$37:$C$1000),0))="",NA(),INDEX('Data Tab - BV Infill'!T$37:T$1000,MATCH($B204,INT('Data Tab - BV Infill'!$C$37:$C$1000),0))),MAX(IF('SCADA Data'!$B$37:$B$402=$B204,'SCADA Data'!E$37:E$402,""),IF('SCADA Data - Historic'!$B$37:$B$402=$B204,'SCADA Data - Historic'!E$37:E$402,""))))</f>
        <v>148.83984375</v>
      </c>
      <c r="E204" s="269" cm="1">
        <f t="array" aca="1" ref="E204" ca="1">IF($B204="","",IFERROR(IF(INDEX('Data Tab - BV Infill'!U$37:U$1000,MATCH($B204,INT('Data Tab - BV Infill'!$C$37:$C$1000),0))="",NA(),INDEX('Data Tab - BV Infill'!U$37:U$1000,MATCH($B204,INT('Data Tab - BV Infill'!$C$37:$C$1000),0))),MAX(IF('SCADA Data'!$B$37:$B$402=$B204,'SCADA Data'!F$37:F$402,""),IF('SCADA Data - Historic'!$B$37:$B$402=$B204,'SCADA Data - Historic'!F$37:F$402,""))))</f>
        <v>0</v>
      </c>
      <c r="F204" s="114" t="str">
        <f t="array" aca="1" ref="F204" ca="1">IFERROR(INDEX('Data Tab - BV Infill'!$S$37:$S$402,MATCH($B204,INT('Data Tab - BV Infill'!$C$37:$C$402)*('Data Tab - BV Infill'!$S$37:$S$402&lt;&gt;""),0)),"")</f>
        <v/>
      </c>
      <c r="G204" s="270" cm="1">
        <f t="array" aca="1" ref="G204" ca="1">IF($B204="","",IFERROR(IF(INDEX('Data Tab - MK Infill'!R$37:R$402,MATCH($B204,INT('Data Tab - MK Infill'!$C$37:$C$402),0))="",NA(),INDEX('Data Tab - MK Infill'!R$37:R$402,MATCH($B204,INT('Data Tab - MK Infill'!$C$37:$C$402),0))),MAX(IF('SCADA Data'!$B$37:$B$402=$B204,'SCADA Data'!G$37:G$402,""),IF('SCADA Data - Historic'!$B$37:$B$402=$B204,'SCADA Data - Historic'!G$37:G$402,""))))</f>
        <v>1097</v>
      </c>
      <c r="H204" s="114" t="str">
        <f t="array" aca="1" ref="H204" ca="1">IFERROR(INDEX('Data Tab - MK Infill'!$S$37:$S$402,MATCH($B204,INT('Data Tab - MK Infill'!$C$37:$C$402)*('Data Tab - MK Infill'!$S$37:$S$402&lt;&gt;""),0)),"")</f>
        <v/>
      </c>
      <c r="I204" s="273" cm="1">
        <f t="array" aca="1" ref="I204" ca="1">IF($B204="","",IFERROR(IF(INDEX('Data Tab - NH Infill'!R$37:R$1000,MATCH($B204,INT('Data Tab - NH Infill'!$C$37:$C$1000),0))="",NA(),INDEX('Data Tab - NH Infill'!R$37:R$1000,MATCH($B204,INT('Data Tab - NH Infill'!$C$37:$C$1000),0))),MAX(IF('SCADA Data'!$B$37:$B$402=$B204,'SCADA Data'!I$37:I$402,""),IF('SCADA Data - Historic'!$B$37:$B$402=$B204,'SCADA Data - Historic'!I$37:I$402,""))))</f>
        <v>1316</v>
      </c>
      <c r="J204" s="114" t="str">
        <f t="array" aca="1" ref="J204" ca="1">IFERROR(INDEX('Data Tab - NH Infill'!$S$37:$S$1000,MATCH($B204,INT('Data Tab - NH Infill'!$C$37:$C$1000)*('Data Tab - NH Infill'!$S$37:$S$1000&lt;&gt;""),0)),"")</f>
        <v/>
      </c>
      <c r="K204" s="272">
        <f t="array" aca="1" ref="K204" ca="1">IF($B204="","",IFERROR(IF(INDEX('Data Tab - SH Infill'!R$37:R$402,MATCH($B204,INT('Data Tab - SH Infill'!$C$37:$C$402),0))="",NA(),INDEX('Data Tab - SH Infill'!R$37:R$402,MATCH($B204,INT('Data Tab - SH Infill'!$C$37:$C$402),0))),MAX(IF('SCADA Data'!$B$37:$B$8980=$B204,'SCADA Data'!H$37:H$8980,""),IF('SCADA Data - Historic'!$B$37:$B$8980=$B204,'SCADA Data - Historic'!H$37:H$8980,""))))</f>
        <v>193.83000183105469</v>
      </c>
      <c r="L204" s="250" t="str">
        <f t="array" aca="1" ref="L204" ca="1">IFERROR(INDEX('Data Tab - SH Infill'!$S$37:$S$402,MATCH($B204,INT('Data Tab - SH Infill'!$C$37:$C$402)*('Data Tab - SH Infill'!$S$37:$S$402&lt;&gt;""),0)),"")</f>
        <v/>
      </c>
    </row>
    <row r="205" spans="2:12" s="264" customFormat="1" x14ac:dyDescent="0.2">
      <c r="B205" s="265">
        <f t="shared" ca="1" si="3"/>
        <v>45121</v>
      </c>
      <c r="C205" s="266" cm="1">
        <f t="array" aca="1" ref="C205" ca="1">IF($B205="","",IFERROR(IF(INDEX('Data Tab - BV Infill'!R$37:R$1000,MATCH($B205,INT('Data Tab - BV Infill'!$C$37:$C$1000),0))="",NA(),INDEX('Data Tab - BV Infill'!R$37:R$1000,MATCH($B205,INT('Data Tab - BV Infill'!$C$37:$C$1000),0))),MAX(IF('SCADA Data'!$B$37:$B$402=$B205,'SCADA Data'!D$37:D$402,""),IF('SCADA Data - Historic'!$B$37:$B$402=$B205,'SCADA Data - Historic'!D$37:D$402,""))))</f>
        <v>154.0458984375</v>
      </c>
      <c r="D205" s="267" cm="1">
        <f t="array" aca="1" ref="D205" ca="1">IF($B205="","",IFERROR(IF(INDEX('Data Tab - BV Infill'!T$37:T$1000,MATCH($B205,INT('Data Tab - BV Infill'!$C$37:$C$1000),0))="",NA(),INDEX('Data Tab - BV Infill'!T$37:T$1000,MATCH($B205,INT('Data Tab - BV Infill'!$C$37:$C$1000),0))),MAX(IF('SCADA Data'!$B$37:$B$402=$B205,'SCADA Data'!E$37:E$402,""),IF('SCADA Data - Historic'!$B$37:$B$402=$B205,'SCADA Data - Historic'!E$37:E$402,""))))</f>
        <v>155.13671875</v>
      </c>
      <c r="E205" s="267" cm="1">
        <f t="array" aca="1" ref="E205" ca="1">IF($B205="","",IFERROR(IF(INDEX('Data Tab - BV Infill'!U$37:U$1000,MATCH($B205,INT('Data Tab - BV Infill'!$C$37:$C$1000),0))="",NA(),INDEX('Data Tab - BV Infill'!U$37:U$1000,MATCH($B205,INT('Data Tab - BV Infill'!$C$37:$C$1000),0))),MAX(IF('SCADA Data'!$B$37:$B$402=$B205,'SCADA Data'!F$37:F$402,""),IF('SCADA Data - Historic'!$B$37:$B$402=$B205,'SCADA Data - Historic'!F$37:F$402,""))))</f>
        <v>0</v>
      </c>
      <c r="F205" s="101" t="str">
        <f t="array" aca="1" ref="F205" ca="1">IFERROR(INDEX('Data Tab - BV Infill'!$S$37:$S$402,MATCH($B205,INT('Data Tab - BV Infill'!$C$37:$C$402)*('Data Tab - BV Infill'!$S$37:$S$402&lt;&gt;""),0)),"")</f>
        <v/>
      </c>
      <c r="G205" s="266" cm="1">
        <f t="array" aca="1" ref="G205" ca="1">IF($B205="","",IFERROR(IF(INDEX('Data Tab - MK Infill'!R$37:R$402,MATCH($B205,INT('Data Tab - MK Infill'!$C$37:$C$402),0))="",NA(),INDEX('Data Tab - MK Infill'!R$37:R$402,MATCH($B205,INT('Data Tab - MK Infill'!$C$37:$C$402),0))),MAX(IF('SCADA Data'!$B$37:$B$402=$B205,'SCADA Data'!G$37:G$402,""),IF('SCADA Data - Historic'!$B$37:$B$402=$B205,'SCADA Data - Historic'!G$37:G$402,""))))</f>
        <v>822</v>
      </c>
      <c r="H205" s="101" t="str">
        <f t="array" aca="1" ref="H205" ca="1">IFERROR(INDEX('Data Tab - MK Infill'!$S$37:$S$402,MATCH($B205,INT('Data Tab - MK Infill'!$C$37:$C$402)*('Data Tab - MK Infill'!$S$37:$S$402&lt;&gt;""),0)),"")</f>
        <v/>
      </c>
      <c r="I205" s="266" cm="1">
        <f t="array" aca="1" ref="I205" ca="1">IF($B205="","",IFERROR(IF(INDEX('Data Tab - NH Infill'!R$37:R$1000,MATCH($B205,INT('Data Tab - NH Infill'!$C$37:$C$1000),0))="",NA(),INDEX('Data Tab - NH Infill'!R$37:R$1000,MATCH($B205,INT('Data Tab - NH Infill'!$C$37:$C$1000),0))),MAX(IF('SCADA Data'!$B$37:$B$402=$B205,'SCADA Data'!I$37:I$402,""),IF('SCADA Data - Historic'!$B$37:$B$402=$B205,'SCADA Data - Historic'!I$37:I$402,""))))</f>
        <v>1364</v>
      </c>
      <c r="J205" s="101" t="str">
        <f t="array" aca="1" ref="J205" ca="1">IFERROR(INDEX('Data Tab - NH Infill'!$S$37:$S$1000,MATCH($B205,INT('Data Tab - NH Infill'!$C$37:$C$1000)*('Data Tab - NH Infill'!$S$37:$S$1000&lt;&gt;""),0)),"")</f>
        <v/>
      </c>
      <c r="K205" s="266">
        <f t="array" aca="1" ref="K205" ca="1">IF($B205="","",IFERROR(IF(INDEX('Data Tab - SH Infill'!R$37:R$402,MATCH($B205,INT('Data Tab - SH Infill'!$C$37:$C$402),0))="",NA(),INDEX('Data Tab - SH Infill'!R$37:R$402,MATCH($B205,INT('Data Tab - SH Infill'!$C$37:$C$402),0))),MAX(IF('SCADA Data'!$B$37:$B$8980=$B205,'SCADA Data'!H$37:H$8980,""),IF('SCADA Data - Historic'!$B$37:$B$8980=$B205,'SCADA Data - Historic'!H$37:H$8980,""))))</f>
        <v>186.1300048828125</v>
      </c>
      <c r="L205" s="249" t="str">
        <f t="array" aca="1" ref="L205" ca="1">IFERROR(INDEX('Data Tab - SH Infill'!$S$37:$S$402,MATCH($B205,INT('Data Tab - SH Infill'!$C$37:$C$402)*('Data Tab - SH Infill'!$S$37:$S$402&lt;&gt;""),0)),"")</f>
        <v/>
      </c>
    </row>
    <row r="206" spans="2:12" s="264" customFormat="1" x14ac:dyDescent="0.2">
      <c r="B206" s="265">
        <f t="shared" ca="1" si="3"/>
        <v>45122</v>
      </c>
      <c r="C206" s="268" cm="1">
        <f t="array" aca="1" ref="C206" ca="1">IF($B206="","",IFERROR(IF(INDEX('Data Tab - BV Infill'!R$37:R$1000,MATCH($B206,INT('Data Tab - BV Infill'!$C$37:$C$1000),0))="",NA(),INDEX('Data Tab - BV Infill'!R$37:R$1000,MATCH($B206,INT('Data Tab - BV Infill'!$C$37:$C$1000),0))),MAX(IF('SCADA Data'!$B$37:$B$402=$B206,'SCADA Data'!D$37:D$402,""),IF('SCADA Data - Historic'!$B$37:$B$402=$B206,'SCADA Data - Historic'!D$37:D$402,""))))</f>
        <v>155.5400390625</v>
      </c>
      <c r="D206" s="269" cm="1">
        <f t="array" aca="1" ref="D206" ca="1">IF($B206="","",IFERROR(IF(INDEX('Data Tab - BV Infill'!T$37:T$1000,MATCH($B206,INT('Data Tab - BV Infill'!$C$37:$C$1000),0))="",NA(),INDEX('Data Tab - BV Infill'!T$37:T$1000,MATCH($B206,INT('Data Tab - BV Infill'!$C$37:$C$1000),0))),MAX(IF('SCADA Data'!$B$37:$B$402=$B206,'SCADA Data'!E$37:E$402,""),IF('SCADA Data - Historic'!$B$37:$B$402=$B206,'SCADA Data - Historic'!E$37:E$402,""))))</f>
        <v>153.587890625</v>
      </c>
      <c r="E206" s="269" cm="1">
        <f t="array" aca="1" ref="E206" ca="1">IF($B206="","",IFERROR(IF(INDEX('Data Tab - BV Infill'!U$37:U$1000,MATCH($B206,INT('Data Tab - BV Infill'!$C$37:$C$1000),0))="",NA(),INDEX('Data Tab - BV Infill'!U$37:U$1000,MATCH($B206,INT('Data Tab - BV Infill'!$C$37:$C$1000),0))),MAX(IF('SCADA Data'!$B$37:$B$402=$B206,'SCADA Data'!F$37:F$402,""),IF('SCADA Data - Historic'!$B$37:$B$402=$B206,'SCADA Data - Historic'!F$37:F$402,""))))</f>
        <v>0</v>
      </c>
      <c r="F206" s="114" t="str">
        <f t="array" aca="1" ref="F206" ca="1">IFERROR(INDEX('Data Tab - BV Infill'!$S$37:$S$402,MATCH($B206,INT('Data Tab - BV Infill'!$C$37:$C$402)*('Data Tab - BV Infill'!$S$37:$S$402&lt;&gt;""),0)),"")</f>
        <v/>
      </c>
      <c r="G206" s="270" cm="1">
        <f t="array" aca="1" ref="G206" ca="1">IF($B206="","",IFERROR(IF(INDEX('Data Tab - MK Infill'!R$37:R$402,MATCH($B206,INT('Data Tab - MK Infill'!$C$37:$C$402),0))="",NA(),INDEX('Data Tab - MK Infill'!R$37:R$402,MATCH($B206,INT('Data Tab - MK Infill'!$C$37:$C$402),0))),MAX(IF('SCADA Data'!$B$37:$B$402=$B206,'SCADA Data'!G$37:G$402,""),IF('SCADA Data - Historic'!$B$37:$B$402=$B206,'SCADA Data - Historic'!G$37:G$402,""))))</f>
        <v>454</v>
      </c>
      <c r="H206" s="114" t="str">
        <f t="array" aca="1" ref="H206" ca="1">IFERROR(INDEX('Data Tab - MK Infill'!$S$37:$S$402,MATCH($B206,INT('Data Tab - MK Infill'!$C$37:$C$402)*('Data Tab - MK Infill'!$S$37:$S$402&lt;&gt;""),0)),"")</f>
        <v/>
      </c>
      <c r="I206" s="273" cm="1">
        <f t="array" aca="1" ref="I206" ca="1">IF($B206="","",IFERROR(IF(INDEX('Data Tab - NH Infill'!R$37:R$1000,MATCH($B206,INT('Data Tab - NH Infill'!$C$37:$C$1000),0))="",NA(),INDEX('Data Tab - NH Infill'!R$37:R$1000,MATCH($B206,INT('Data Tab - NH Infill'!$C$37:$C$1000),0))),MAX(IF('SCADA Data'!$B$37:$B$402=$B206,'SCADA Data'!I$37:I$402,""),IF('SCADA Data - Historic'!$B$37:$B$402=$B206,'SCADA Data - Historic'!I$37:I$402,""))))</f>
        <v>1359</v>
      </c>
      <c r="J206" s="114" t="str">
        <f t="array" aca="1" ref="J206" ca="1">IFERROR(INDEX('Data Tab - NH Infill'!$S$37:$S$1000,MATCH($B206,INT('Data Tab - NH Infill'!$C$37:$C$1000)*('Data Tab - NH Infill'!$S$37:$S$1000&lt;&gt;""),0)),"")</f>
        <v/>
      </c>
      <c r="K206" s="272">
        <f t="array" aca="1" ref="K206" ca="1">IF($B206="","",IFERROR(IF(INDEX('Data Tab - SH Infill'!R$37:R$402,MATCH($B206,INT('Data Tab - SH Infill'!$C$37:$C$402),0))="",NA(),INDEX('Data Tab - SH Infill'!R$37:R$402,MATCH($B206,INT('Data Tab - SH Infill'!$C$37:$C$402),0))),MAX(IF('SCADA Data'!$B$37:$B$8980=$B206,'SCADA Data'!H$37:H$8980,""),IF('SCADA Data - Historic'!$B$37:$B$8980=$B206,'SCADA Data - Historic'!H$37:H$8980,""))))</f>
        <v>186.02999877929688</v>
      </c>
      <c r="L206" s="250" t="str">
        <f t="array" aca="1" ref="L206" ca="1">IFERROR(INDEX('Data Tab - SH Infill'!$S$37:$S$402,MATCH($B206,INT('Data Tab - SH Infill'!$C$37:$C$402)*('Data Tab - SH Infill'!$S$37:$S$402&lt;&gt;""),0)),"")</f>
        <v/>
      </c>
    </row>
    <row r="207" spans="2:12" s="264" customFormat="1" x14ac:dyDescent="0.2">
      <c r="B207" s="265">
        <f t="shared" ca="1" si="3"/>
        <v>45123</v>
      </c>
      <c r="C207" s="266" cm="1">
        <f t="array" aca="1" ref="C207" ca="1">IF($B207="","",IFERROR(IF(INDEX('Data Tab - BV Infill'!R$37:R$1000,MATCH($B207,INT('Data Tab - BV Infill'!$C$37:$C$1000),0))="",NA(),INDEX('Data Tab - BV Infill'!R$37:R$1000,MATCH($B207,INT('Data Tab - BV Infill'!$C$37:$C$1000),0))),MAX(IF('SCADA Data'!$B$37:$B$402=$B207,'SCADA Data'!D$37:D$402,""),IF('SCADA Data - Historic'!$B$37:$B$402=$B207,'SCADA Data - Historic'!D$37:D$402,""))))</f>
        <v>159.57421875</v>
      </c>
      <c r="D207" s="267" cm="1">
        <f t="array" aca="1" ref="D207" ca="1">IF($B207="","",IFERROR(IF(INDEX('Data Tab - BV Infill'!T$37:T$1000,MATCH($B207,INT('Data Tab - BV Infill'!$C$37:$C$1000),0))="",NA(),INDEX('Data Tab - BV Infill'!T$37:T$1000,MATCH($B207,INT('Data Tab - BV Infill'!$C$37:$C$1000),0))),MAX(IF('SCADA Data'!$B$37:$B$402=$B207,'SCADA Data'!E$37:E$402,""),IF('SCADA Data - Historic'!$B$37:$B$402=$B207,'SCADA Data - Historic'!E$37:E$402,""))))</f>
        <v>150.921875</v>
      </c>
      <c r="E207" s="267" cm="1">
        <f t="array" aca="1" ref="E207" ca="1">IF($B207="","",IFERROR(IF(INDEX('Data Tab - BV Infill'!U$37:U$1000,MATCH($B207,INT('Data Tab - BV Infill'!$C$37:$C$1000),0))="",NA(),INDEX('Data Tab - BV Infill'!U$37:U$1000,MATCH($B207,INT('Data Tab - BV Infill'!$C$37:$C$1000),0))),MAX(IF('SCADA Data'!$B$37:$B$402=$B207,'SCADA Data'!F$37:F$402,""),IF('SCADA Data - Historic'!$B$37:$B$402=$B207,'SCADA Data - Historic'!F$37:F$402,""))))</f>
        <v>0</v>
      </c>
      <c r="F207" s="101" t="str">
        <f t="array" aca="1" ref="F207" ca="1">IFERROR(INDEX('Data Tab - BV Infill'!$S$37:$S$402,MATCH($B207,INT('Data Tab - BV Infill'!$C$37:$C$402)*('Data Tab - BV Infill'!$S$37:$S$402&lt;&gt;""),0)),"")</f>
        <v/>
      </c>
      <c r="G207" s="266" cm="1">
        <f t="array" aca="1" ref="G207" ca="1">IF($B207="","",IFERROR(IF(INDEX('Data Tab - MK Infill'!R$37:R$402,MATCH($B207,INT('Data Tab - MK Infill'!$C$37:$C$402),0))="",NA(),INDEX('Data Tab - MK Infill'!R$37:R$402,MATCH($B207,INT('Data Tab - MK Infill'!$C$37:$C$402),0))),MAX(IF('SCADA Data'!$B$37:$B$402=$B207,'SCADA Data'!G$37:G$402,""),IF('SCADA Data - Historic'!$B$37:$B$402=$B207,'SCADA Data - Historic'!G$37:G$402,""))))</f>
        <v>237</v>
      </c>
      <c r="H207" s="101" t="str">
        <f t="array" aca="1" ref="H207" ca="1">IFERROR(INDEX('Data Tab - MK Infill'!$S$37:$S$402,MATCH($B207,INT('Data Tab - MK Infill'!$C$37:$C$402)*('Data Tab - MK Infill'!$S$37:$S$402&lt;&gt;""),0)),"")</f>
        <v/>
      </c>
      <c r="I207" s="266" cm="1">
        <f t="array" aca="1" ref="I207" ca="1">IF($B207="","",IFERROR(IF(INDEX('Data Tab - NH Infill'!R$37:R$1000,MATCH($B207,INT('Data Tab - NH Infill'!$C$37:$C$1000),0))="",NA(),INDEX('Data Tab - NH Infill'!R$37:R$1000,MATCH($B207,INT('Data Tab - NH Infill'!$C$37:$C$1000),0))),MAX(IF('SCADA Data'!$B$37:$B$402=$B207,'SCADA Data'!I$37:I$402,""),IF('SCADA Data - Historic'!$B$37:$B$402=$B207,'SCADA Data - Historic'!I$37:I$402,""))))</f>
        <v>1363</v>
      </c>
      <c r="J207" s="101" t="str">
        <f t="array" aca="1" ref="J207" ca="1">IFERROR(INDEX('Data Tab - NH Infill'!$S$37:$S$1000,MATCH($B207,INT('Data Tab - NH Infill'!$C$37:$C$1000)*('Data Tab - NH Infill'!$S$37:$S$1000&lt;&gt;""),0)),"")</f>
        <v/>
      </c>
      <c r="K207" s="266">
        <f t="array" aca="1" ref="K207" ca="1">IF($B207="","",IFERROR(IF(INDEX('Data Tab - SH Infill'!R$37:R$402,MATCH($B207,INT('Data Tab - SH Infill'!$C$37:$C$402),0))="",NA(),INDEX('Data Tab - SH Infill'!R$37:R$402,MATCH($B207,INT('Data Tab - SH Infill'!$C$37:$C$402),0))),MAX(IF('SCADA Data'!$B$37:$B$8980=$B207,'SCADA Data'!H$37:H$8980,""),IF('SCADA Data - Historic'!$B$37:$B$8980=$B207,'SCADA Data - Historic'!H$37:H$8980,""))))</f>
        <v>178.97000122070313</v>
      </c>
      <c r="L207" s="249" t="str">
        <f t="array" aca="1" ref="L207" ca="1">IFERROR(INDEX('Data Tab - SH Infill'!$S$37:$S$402,MATCH($B207,INT('Data Tab - SH Infill'!$C$37:$C$402)*('Data Tab - SH Infill'!$S$37:$S$402&lt;&gt;""),0)),"")</f>
        <v/>
      </c>
    </row>
    <row r="208" spans="2:12" s="264" customFormat="1" x14ac:dyDescent="0.2">
      <c r="B208" s="265">
        <f t="shared" ca="1" si="3"/>
        <v>45124</v>
      </c>
      <c r="C208" s="268" cm="1">
        <f t="array" aca="1" ref="C208" ca="1">IF($B208="","",IFERROR(IF(INDEX('Data Tab - BV Infill'!R$37:R$1000,MATCH($B208,INT('Data Tab - BV Infill'!$C$37:$C$1000),0))="",NA(),INDEX('Data Tab - BV Infill'!R$37:R$1000,MATCH($B208,INT('Data Tab - BV Infill'!$C$37:$C$1000),0))),MAX(IF('SCADA Data'!$B$37:$B$402=$B208,'SCADA Data'!D$37:D$402,""),IF('SCADA Data - Historic'!$B$37:$B$402=$B208,'SCADA Data - Historic'!D$37:D$402,""))))</f>
        <v>143.935546875</v>
      </c>
      <c r="D208" s="269" cm="1">
        <f t="array" aca="1" ref="D208" ca="1">IF($B208="","",IFERROR(IF(INDEX('Data Tab - BV Infill'!T$37:T$1000,MATCH($B208,INT('Data Tab - BV Infill'!$C$37:$C$1000),0))="",NA(),INDEX('Data Tab - BV Infill'!T$37:T$1000,MATCH($B208,INT('Data Tab - BV Infill'!$C$37:$C$1000),0))),MAX(IF('SCADA Data'!$B$37:$B$402=$B208,'SCADA Data'!E$37:E$402,""),IF('SCADA Data - Historic'!$B$37:$B$402=$B208,'SCADA Data - Historic'!E$37:E$402,""))))</f>
        <v>160.31640625</v>
      </c>
      <c r="E208" s="269" cm="1">
        <f t="array" aca="1" ref="E208" ca="1">IF($B208="","",IFERROR(IF(INDEX('Data Tab - BV Infill'!U$37:U$1000,MATCH($B208,INT('Data Tab - BV Infill'!$C$37:$C$1000),0))="",NA(),INDEX('Data Tab - BV Infill'!U$37:U$1000,MATCH($B208,INT('Data Tab - BV Infill'!$C$37:$C$1000),0))),MAX(IF('SCADA Data'!$B$37:$B$402=$B208,'SCADA Data'!F$37:F$402,""),IF('SCADA Data - Historic'!$B$37:$B$402=$B208,'SCADA Data - Historic'!F$37:F$402,""))))</f>
        <v>0</v>
      </c>
      <c r="F208" s="114" t="str">
        <f t="array" aca="1" ref="F208" ca="1">IFERROR(INDEX('Data Tab - BV Infill'!$S$37:$S$402,MATCH($B208,INT('Data Tab - BV Infill'!$C$37:$C$402)*('Data Tab - BV Infill'!$S$37:$S$402&lt;&gt;""),0)),"")</f>
        <v/>
      </c>
      <c r="G208" s="270" cm="1">
        <f t="array" aca="1" ref="G208" ca="1">IF($B208="","",IFERROR(IF(INDEX('Data Tab - MK Infill'!R$37:R$402,MATCH($B208,INT('Data Tab - MK Infill'!$C$37:$C$402),0))="",NA(),INDEX('Data Tab - MK Infill'!R$37:R$402,MATCH($B208,INT('Data Tab - MK Infill'!$C$37:$C$402),0))),MAX(IF('SCADA Data'!$B$37:$B$402=$B208,'SCADA Data'!G$37:G$402,""),IF('SCADA Data - Historic'!$B$37:$B$402=$B208,'SCADA Data - Historic'!G$37:G$402,""))))</f>
        <v>1122</v>
      </c>
      <c r="H208" s="114" t="str">
        <f t="array" aca="1" ref="H208" ca="1">IFERROR(INDEX('Data Tab - MK Infill'!$S$37:$S$402,MATCH($B208,INT('Data Tab - MK Infill'!$C$37:$C$402)*('Data Tab - MK Infill'!$S$37:$S$402&lt;&gt;""),0)),"")</f>
        <v/>
      </c>
      <c r="I208" s="273" cm="1">
        <f t="array" aca="1" ref="I208" ca="1">IF($B208="","",IFERROR(IF(INDEX('Data Tab - NH Infill'!R$37:R$1000,MATCH($B208,INT('Data Tab - NH Infill'!$C$37:$C$1000),0))="",NA(),INDEX('Data Tab - NH Infill'!R$37:R$1000,MATCH($B208,INT('Data Tab - NH Infill'!$C$37:$C$1000),0))),MAX(IF('SCADA Data'!$B$37:$B$402=$B208,'SCADA Data'!I$37:I$402,""),IF('SCADA Data - Historic'!$B$37:$B$402=$B208,'SCADA Data - Historic'!I$37:I$402,""))))</f>
        <v>1341</v>
      </c>
      <c r="J208" s="114" t="str">
        <f t="array" aca="1" ref="J208" ca="1">IFERROR(INDEX('Data Tab - NH Infill'!$S$37:$S$1000,MATCH($B208,INT('Data Tab - NH Infill'!$C$37:$C$1000)*('Data Tab - NH Infill'!$S$37:$S$1000&lt;&gt;""),0)),"")</f>
        <v/>
      </c>
      <c r="K208" s="272">
        <f t="array" aca="1" ref="K208" ca="1">IF($B208="","",IFERROR(IF(INDEX('Data Tab - SH Infill'!R$37:R$402,MATCH($B208,INT('Data Tab - SH Infill'!$C$37:$C$402),0))="",NA(),INDEX('Data Tab - SH Infill'!R$37:R$402,MATCH($B208,INT('Data Tab - SH Infill'!$C$37:$C$402),0))),MAX(IF('SCADA Data'!$B$37:$B$8980=$B208,'SCADA Data'!H$37:H$8980,""),IF('SCADA Data - Historic'!$B$37:$B$8980=$B208,'SCADA Data - Historic'!H$37:H$8980,""))))</f>
        <v>172.77999877929688</v>
      </c>
      <c r="L208" s="250" t="str">
        <f t="array" aca="1" ref="L208" ca="1">IFERROR(INDEX('Data Tab - SH Infill'!$S$37:$S$402,MATCH($B208,INT('Data Tab - SH Infill'!$C$37:$C$402)*('Data Tab - SH Infill'!$S$37:$S$402&lt;&gt;""),0)),"")</f>
        <v/>
      </c>
    </row>
    <row r="209" spans="2:12" s="264" customFormat="1" x14ac:dyDescent="0.2">
      <c r="B209" s="265">
        <f t="shared" ca="1" si="3"/>
        <v>45125</v>
      </c>
      <c r="C209" s="266" cm="1">
        <f t="array" aca="1" ref="C209" ca="1">IF($B209="","",IFERROR(IF(INDEX('Data Tab - BV Infill'!R$37:R$1000,MATCH($B209,INT('Data Tab - BV Infill'!$C$37:$C$1000),0))="",NA(),INDEX('Data Tab - BV Infill'!R$37:R$1000,MATCH($B209,INT('Data Tab - BV Infill'!$C$37:$C$1000),0))),MAX(IF('SCADA Data'!$B$37:$B$402=$B209,'SCADA Data'!D$37:D$402,""),IF('SCADA Data - Historic'!$B$37:$B$402=$B209,'SCADA Data - Historic'!D$37:D$402,""))))</f>
        <v>155.1416015625</v>
      </c>
      <c r="D209" s="267" cm="1">
        <f t="array" aca="1" ref="D209" ca="1">IF($B209="","",IFERROR(IF(INDEX('Data Tab - BV Infill'!T$37:T$1000,MATCH($B209,INT('Data Tab - BV Infill'!$C$37:$C$1000),0))="",NA(),INDEX('Data Tab - BV Infill'!T$37:T$1000,MATCH($B209,INT('Data Tab - BV Infill'!$C$37:$C$1000),0))),MAX(IF('SCADA Data'!$B$37:$B$402=$B209,'SCADA Data'!E$37:E$402,""),IF('SCADA Data - Historic'!$B$37:$B$402=$B209,'SCADA Data - Historic'!E$37:E$402,""))))</f>
        <v>157.16796875</v>
      </c>
      <c r="E209" s="267" cm="1">
        <f t="array" aca="1" ref="E209" ca="1">IF($B209="","",IFERROR(IF(INDEX('Data Tab - BV Infill'!U$37:U$1000,MATCH($B209,INT('Data Tab - BV Infill'!$C$37:$C$1000),0))="",NA(),INDEX('Data Tab - BV Infill'!U$37:U$1000,MATCH($B209,INT('Data Tab - BV Infill'!$C$37:$C$1000),0))),MAX(IF('SCADA Data'!$B$37:$B$402=$B209,'SCADA Data'!F$37:F$402,""),IF('SCADA Data - Historic'!$B$37:$B$402=$B209,'SCADA Data - Historic'!F$37:F$402,""))))</f>
        <v>0</v>
      </c>
      <c r="F209" s="101" t="str">
        <f t="array" aca="1" ref="F209" ca="1">IFERROR(INDEX('Data Tab - BV Infill'!$S$37:$S$402,MATCH($B209,INT('Data Tab - BV Infill'!$C$37:$C$402)*('Data Tab - BV Infill'!$S$37:$S$402&lt;&gt;""),0)),"")</f>
        <v/>
      </c>
      <c r="G209" s="266" cm="1">
        <f t="array" aca="1" ref="G209" ca="1">IF($B209="","",IFERROR(IF(INDEX('Data Tab - MK Infill'!R$37:R$402,MATCH($B209,INT('Data Tab - MK Infill'!$C$37:$C$402),0))="",NA(),INDEX('Data Tab - MK Infill'!R$37:R$402,MATCH($B209,INT('Data Tab - MK Infill'!$C$37:$C$402),0))),MAX(IF('SCADA Data'!$B$37:$B$402=$B209,'SCADA Data'!G$37:G$402,""),IF('SCADA Data - Historic'!$B$37:$B$402=$B209,'SCADA Data - Historic'!G$37:G$402,""))))</f>
        <v>1346</v>
      </c>
      <c r="H209" s="101" t="str">
        <f t="array" aca="1" ref="H209" ca="1">IFERROR(INDEX('Data Tab - MK Infill'!$S$37:$S$402,MATCH($B209,INT('Data Tab - MK Infill'!$C$37:$C$402)*('Data Tab - MK Infill'!$S$37:$S$402&lt;&gt;""),0)),"")</f>
        <v/>
      </c>
      <c r="I209" s="266" cm="1">
        <f t="array" aca="1" ref="I209" ca="1">IF($B209="","",IFERROR(IF(INDEX('Data Tab - NH Infill'!R$37:R$1000,MATCH($B209,INT('Data Tab - NH Infill'!$C$37:$C$1000),0))="",NA(),INDEX('Data Tab - NH Infill'!R$37:R$1000,MATCH($B209,INT('Data Tab - NH Infill'!$C$37:$C$1000),0))),MAX(IF('SCADA Data'!$B$37:$B$402=$B209,'SCADA Data'!I$37:I$402,""),IF('SCADA Data - Historic'!$B$37:$B$402=$B209,'SCADA Data - Historic'!I$37:I$402,""))))</f>
        <v>1305</v>
      </c>
      <c r="J209" s="101" t="str">
        <f t="array" aca="1" ref="J209" ca="1">IFERROR(INDEX('Data Tab - NH Infill'!$S$37:$S$1000,MATCH($B209,INT('Data Tab - NH Infill'!$C$37:$C$1000)*('Data Tab - NH Infill'!$S$37:$S$1000&lt;&gt;""),0)),"")</f>
        <v/>
      </c>
      <c r="K209" s="266">
        <f t="array" aca="1" ref="K209" ca="1">IF($B209="","",IFERROR(IF(INDEX('Data Tab - SH Infill'!R$37:R$402,MATCH($B209,INT('Data Tab - SH Infill'!$C$37:$C$402),0))="",NA(),INDEX('Data Tab - SH Infill'!R$37:R$402,MATCH($B209,INT('Data Tab - SH Infill'!$C$37:$C$402),0))),MAX(IF('SCADA Data'!$B$37:$B$8980=$B209,'SCADA Data'!H$37:H$8980,""),IF('SCADA Data - Historic'!$B$37:$B$8980=$B209,'SCADA Data - Historic'!H$37:H$8980,""))))</f>
        <v>165.10000610351563</v>
      </c>
      <c r="L209" s="249" t="str">
        <f t="array" aca="1" ref="L209" ca="1">IFERROR(INDEX('Data Tab - SH Infill'!$S$37:$S$402,MATCH($B209,INT('Data Tab - SH Infill'!$C$37:$C$402)*('Data Tab - SH Infill'!$S$37:$S$402&lt;&gt;""),0)),"")</f>
        <v/>
      </c>
    </row>
    <row r="210" spans="2:12" s="264" customFormat="1" x14ac:dyDescent="0.2">
      <c r="B210" s="265">
        <f t="shared" ca="1" si="3"/>
        <v>45126</v>
      </c>
      <c r="C210" s="268" cm="1">
        <f t="array" aca="1" ref="C210" ca="1">IF($B210="","",IFERROR(IF(INDEX('Data Tab - BV Infill'!R$37:R$1000,MATCH($B210,INT('Data Tab - BV Infill'!$C$37:$C$1000),0))="",NA(),INDEX('Data Tab - BV Infill'!R$37:R$1000,MATCH($B210,INT('Data Tab - BV Infill'!$C$37:$C$1000),0))),MAX(IF('SCADA Data'!$B$37:$B$402=$B210,'SCADA Data'!D$37:D$402,""),IF('SCADA Data - Historic'!$B$37:$B$402=$B210,'SCADA Data - Historic'!D$37:D$402,""))))</f>
        <v>167.9912109375</v>
      </c>
      <c r="D210" s="269" cm="1">
        <f t="array" aca="1" ref="D210" ca="1">IF($B210="","",IFERROR(IF(INDEX('Data Tab - BV Infill'!T$37:T$1000,MATCH($B210,INT('Data Tab - BV Infill'!$C$37:$C$1000),0))="",NA(),INDEX('Data Tab - BV Infill'!T$37:T$1000,MATCH($B210,INT('Data Tab - BV Infill'!$C$37:$C$1000),0))),MAX(IF('SCADA Data'!$B$37:$B$402=$B210,'SCADA Data'!E$37:E$402,""),IF('SCADA Data - Historic'!$B$37:$B$402=$B210,'SCADA Data - Historic'!E$37:E$402,""))))</f>
        <v>148.509765625</v>
      </c>
      <c r="E210" s="269" cm="1">
        <f t="array" aca="1" ref="E210" ca="1">IF($B210="","",IFERROR(IF(INDEX('Data Tab - BV Infill'!U$37:U$1000,MATCH($B210,INT('Data Tab - BV Infill'!$C$37:$C$1000),0))="",NA(),INDEX('Data Tab - BV Infill'!U$37:U$1000,MATCH($B210,INT('Data Tab - BV Infill'!$C$37:$C$1000),0))),MAX(IF('SCADA Data'!$B$37:$B$402=$B210,'SCADA Data'!F$37:F$402,""),IF('SCADA Data - Historic'!$B$37:$B$402=$B210,'SCADA Data - Historic'!F$37:F$402,""))))</f>
        <v>0</v>
      </c>
      <c r="F210" s="114" t="str">
        <f t="array" aca="1" ref="F210" ca="1">IFERROR(INDEX('Data Tab - BV Infill'!$S$37:$S$402,MATCH($B210,INT('Data Tab - BV Infill'!$C$37:$C$402)*('Data Tab - BV Infill'!$S$37:$S$402&lt;&gt;""),0)),"")</f>
        <v/>
      </c>
      <c r="G210" s="270" cm="1">
        <f t="array" aca="1" ref="G210" ca="1">IF($B210="","",IFERROR(IF(INDEX('Data Tab - MK Infill'!R$37:R$402,MATCH($B210,INT('Data Tab - MK Infill'!$C$37:$C$402),0))="",NA(),INDEX('Data Tab - MK Infill'!R$37:R$402,MATCH($B210,INT('Data Tab - MK Infill'!$C$37:$C$402),0))),MAX(IF('SCADA Data'!$B$37:$B$402=$B210,'SCADA Data'!G$37:G$402,""),IF('SCADA Data - Historic'!$B$37:$B$402=$B210,'SCADA Data - Historic'!G$37:G$402,""))))</f>
        <v>850</v>
      </c>
      <c r="H210" s="114" t="str">
        <f t="array" aca="1" ref="H210" ca="1">IFERROR(INDEX('Data Tab - MK Infill'!$S$37:$S$402,MATCH($B210,INT('Data Tab - MK Infill'!$C$37:$C$402)*('Data Tab - MK Infill'!$S$37:$S$402&lt;&gt;""),0)),"")</f>
        <v/>
      </c>
      <c r="I210" s="273" cm="1">
        <f t="array" aca="1" ref="I210" ca="1">IF($B210="","",IFERROR(IF(INDEX('Data Tab - NH Infill'!R$37:R$1000,MATCH($B210,INT('Data Tab - NH Infill'!$C$37:$C$1000),0))="",NA(),INDEX('Data Tab - NH Infill'!R$37:R$1000,MATCH($B210,INT('Data Tab - NH Infill'!$C$37:$C$1000),0))),MAX(IF('SCADA Data'!$B$37:$B$402=$B210,'SCADA Data'!I$37:I$402,""),IF('SCADA Data - Historic'!$B$37:$B$402=$B210,'SCADA Data - Historic'!I$37:I$402,""))))</f>
        <v>1382.5</v>
      </c>
      <c r="J210" s="114" t="str">
        <f t="array" aca="1" ref="J210" ca="1">IFERROR(INDEX('Data Tab - NH Infill'!$S$37:$S$1000,MATCH($B210,INT('Data Tab - NH Infill'!$C$37:$C$1000)*('Data Tab - NH Infill'!$S$37:$S$1000&lt;&gt;""),0)),"")</f>
        <v/>
      </c>
      <c r="K210" s="272">
        <f t="array" aca="1" ref="K210" ca="1">IF($B210="","",IFERROR(IF(INDEX('Data Tab - SH Infill'!R$37:R$402,MATCH($B210,INT('Data Tab - SH Infill'!$C$37:$C$402),0))="",NA(),INDEX('Data Tab - SH Infill'!R$37:R$402,MATCH($B210,INT('Data Tab - SH Infill'!$C$37:$C$402),0))),MAX(IF('SCADA Data'!$B$37:$B$8980=$B210,'SCADA Data'!H$37:H$8980,""),IF('SCADA Data - Historic'!$B$37:$B$8980=$B210,'SCADA Data - Historic'!H$37:H$8980,""))))</f>
        <v>182.97999572753906</v>
      </c>
      <c r="L210" s="250" t="str">
        <f t="array" aca="1" ref="L210" ca="1">IFERROR(INDEX('Data Tab - SH Infill'!$S$37:$S$402,MATCH($B210,INT('Data Tab - SH Infill'!$C$37:$C$402)*('Data Tab - SH Infill'!$S$37:$S$402&lt;&gt;""),0)),"")</f>
        <v/>
      </c>
    </row>
    <row r="211" spans="2:12" s="264" customFormat="1" x14ac:dyDescent="0.2">
      <c r="B211" s="265">
        <f t="shared" ca="1" si="3"/>
        <v>45127</v>
      </c>
      <c r="C211" s="266" cm="1">
        <f t="array" aca="1" ref="C211" ca="1">IF($B211="","",IFERROR(IF(INDEX('Data Tab - BV Infill'!R$37:R$1000,MATCH($B211,INT('Data Tab - BV Infill'!$C$37:$C$1000),0))="",NA(),INDEX('Data Tab - BV Infill'!R$37:R$1000,MATCH($B211,INT('Data Tab - BV Infill'!$C$37:$C$1000),0))),MAX(IF('SCADA Data'!$B$37:$B$402=$B211,'SCADA Data'!D$37:D$402,""),IF('SCADA Data - Historic'!$B$37:$B$402=$B211,'SCADA Data - Historic'!D$37:D$402,""))))</f>
        <v>157.98046875</v>
      </c>
      <c r="D211" s="267" cm="1">
        <f t="array" aca="1" ref="D211" ca="1">IF($B211="","",IFERROR(IF(INDEX('Data Tab - BV Infill'!T$37:T$1000,MATCH($B211,INT('Data Tab - BV Infill'!$C$37:$C$1000),0))="",NA(),INDEX('Data Tab - BV Infill'!T$37:T$1000,MATCH($B211,INT('Data Tab - BV Infill'!$C$37:$C$1000),0))),MAX(IF('SCADA Data'!$B$37:$B$402=$B211,'SCADA Data'!E$37:E$402,""),IF('SCADA Data - Historic'!$B$37:$B$402=$B211,'SCADA Data - Historic'!E$37:E$402,""))))</f>
        <v>109.484375</v>
      </c>
      <c r="E211" s="267" cm="1">
        <f t="array" aca="1" ref="E211" ca="1">IF($B211="","",IFERROR(IF(INDEX('Data Tab - BV Infill'!U$37:U$1000,MATCH($B211,INT('Data Tab - BV Infill'!$C$37:$C$1000),0))="",NA(),INDEX('Data Tab - BV Infill'!U$37:U$1000,MATCH($B211,INT('Data Tab - BV Infill'!$C$37:$C$1000),0))),MAX(IF('SCADA Data'!$B$37:$B$402=$B211,'SCADA Data'!F$37:F$402,""),IF('SCADA Data - Historic'!$B$37:$B$402=$B211,'SCADA Data - Historic'!F$37:F$402,""))))</f>
        <v>0</v>
      </c>
      <c r="F211" s="101" t="str">
        <f t="array" aca="1" ref="F211" ca="1">IFERROR(INDEX('Data Tab - BV Infill'!$S$37:$S$402,MATCH($B211,INT('Data Tab - BV Infill'!$C$37:$C$402)*('Data Tab - BV Infill'!$S$37:$S$402&lt;&gt;""),0)),"")</f>
        <v/>
      </c>
      <c r="G211" s="266" cm="1">
        <f t="array" aca="1" ref="G211" ca="1">IF($B211="","",IFERROR(IF(INDEX('Data Tab - MK Infill'!R$37:R$402,MATCH($B211,INT('Data Tab - MK Infill'!$C$37:$C$402),0))="",NA(),INDEX('Data Tab - MK Infill'!R$37:R$402,MATCH($B211,INT('Data Tab - MK Infill'!$C$37:$C$402),0))),MAX(IF('SCADA Data'!$B$37:$B$402=$B211,'SCADA Data'!G$37:G$402,""),IF('SCADA Data - Historic'!$B$37:$B$402=$B211,'SCADA Data - Historic'!G$37:G$402,""))))</f>
        <v>237</v>
      </c>
      <c r="H211" s="101" t="str">
        <f t="array" aca="1" ref="H211" ca="1">IFERROR(INDEX('Data Tab - MK Infill'!$S$37:$S$402,MATCH($B211,INT('Data Tab - MK Infill'!$C$37:$C$402)*('Data Tab - MK Infill'!$S$37:$S$402&lt;&gt;""),0)),"")</f>
        <v/>
      </c>
      <c r="I211" s="266" cm="1">
        <f t="array" aca="1" ref="I211" ca="1">IF($B211="","",IFERROR(IF(INDEX('Data Tab - NH Infill'!R$37:R$1000,MATCH($B211,INT('Data Tab - NH Infill'!$C$37:$C$1000),0))="",NA(),INDEX('Data Tab - NH Infill'!R$37:R$1000,MATCH($B211,INT('Data Tab - NH Infill'!$C$37:$C$1000),0))),MAX(IF('SCADA Data'!$B$37:$B$402=$B211,'SCADA Data'!I$37:I$402,""),IF('SCADA Data - Historic'!$B$37:$B$402=$B211,'SCADA Data - Historic'!I$37:I$402,""))))</f>
        <v>1363</v>
      </c>
      <c r="J211" s="101" t="str">
        <f t="array" aca="1" ref="J211" ca="1">IFERROR(INDEX('Data Tab - NH Infill'!$S$37:$S$1000,MATCH($B211,INT('Data Tab - NH Infill'!$C$37:$C$1000)*('Data Tab - NH Infill'!$S$37:$S$1000&lt;&gt;""),0)),"")</f>
        <v/>
      </c>
      <c r="K211" s="266">
        <f t="array" aca="1" ref="K211" ca="1">IF($B211="","",IFERROR(IF(INDEX('Data Tab - SH Infill'!R$37:R$402,MATCH($B211,INT('Data Tab - SH Infill'!$C$37:$C$402),0))="",NA(),INDEX('Data Tab - SH Infill'!R$37:R$402,MATCH($B211,INT('Data Tab - SH Infill'!$C$37:$C$402),0))),MAX(IF('SCADA Data'!$B$37:$B$8980=$B211,'SCADA Data'!H$37:H$8980,""),IF('SCADA Data - Historic'!$B$37:$B$8980=$B211,'SCADA Data - Historic'!H$37:H$8980,""))))</f>
        <v>170.77000427246094</v>
      </c>
      <c r="L211" s="249" t="str">
        <f t="array" aca="1" ref="L211" ca="1">IFERROR(INDEX('Data Tab - SH Infill'!$S$37:$S$402,MATCH($B211,INT('Data Tab - SH Infill'!$C$37:$C$402)*('Data Tab - SH Infill'!$S$37:$S$402&lt;&gt;""),0)),"")</f>
        <v/>
      </c>
    </row>
    <row r="212" spans="2:12" s="264" customFormat="1" x14ac:dyDescent="0.2">
      <c r="B212" s="265">
        <f t="shared" ca="1" si="3"/>
        <v>45128</v>
      </c>
      <c r="C212" s="268" cm="1">
        <f t="array" aca="1" ref="C212" ca="1">IF($B212="","",IFERROR(IF(INDEX('Data Tab - BV Infill'!R$37:R$1000,MATCH($B212,INT('Data Tab - BV Infill'!$C$37:$C$1000),0))="",NA(),INDEX('Data Tab - BV Infill'!R$37:R$1000,MATCH($B212,INT('Data Tab - BV Infill'!$C$37:$C$1000),0))),MAX(IF('SCADA Data'!$B$37:$B$402=$B212,'SCADA Data'!D$37:D$402,""),IF('SCADA Data - Historic'!$B$37:$B$402=$B212,'SCADA Data - Historic'!D$37:D$402,""))))</f>
        <v>143.9853515625</v>
      </c>
      <c r="D212" s="269" cm="1">
        <f t="array" aca="1" ref="D212" ca="1">IF($B212="","",IFERROR(IF(INDEX('Data Tab - BV Infill'!T$37:T$1000,MATCH($B212,INT('Data Tab - BV Infill'!$C$37:$C$1000),0))="",NA(),INDEX('Data Tab - BV Infill'!T$37:T$1000,MATCH($B212,INT('Data Tab - BV Infill'!$C$37:$C$1000),0))),MAX(IF('SCADA Data'!$B$37:$B$402=$B212,'SCADA Data'!E$37:E$402,""),IF('SCADA Data - Historic'!$B$37:$B$402=$B212,'SCADA Data - Historic'!E$37:E$402,""))))</f>
        <v>230.08984375</v>
      </c>
      <c r="E212" s="269" cm="1">
        <f t="array" aca="1" ref="E212" ca="1">IF($B212="","",IFERROR(IF(INDEX('Data Tab - BV Infill'!U$37:U$1000,MATCH($B212,INT('Data Tab - BV Infill'!$C$37:$C$1000),0))="",NA(),INDEX('Data Tab - BV Infill'!U$37:U$1000,MATCH($B212,INT('Data Tab - BV Infill'!$C$37:$C$1000),0))),MAX(IF('SCADA Data'!$B$37:$B$402=$B212,'SCADA Data'!F$37:F$402,""),IF('SCADA Data - Historic'!$B$37:$B$402=$B212,'SCADA Data - Historic'!F$37:F$402,""))))</f>
        <v>0</v>
      </c>
      <c r="F212" s="114" t="str">
        <f t="array" aca="1" ref="F212" ca="1">IFERROR(INDEX('Data Tab - BV Infill'!$S$37:$S$402,MATCH($B212,INT('Data Tab - BV Infill'!$C$37:$C$402)*('Data Tab - BV Infill'!$S$37:$S$402&lt;&gt;""),0)),"")</f>
        <v/>
      </c>
      <c r="G212" s="270" cm="1">
        <f t="array" aca="1" ref="G212" ca="1">IF($B212="","",IFERROR(IF(INDEX('Data Tab - MK Infill'!R$37:R$402,MATCH($B212,INT('Data Tab - MK Infill'!$C$37:$C$402),0))="",NA(),INDEX('Data Tab - MK Infill'!R$37:R$402,MATCH($B212,INT('Data Tab - MK Infill'!$C$37:$C$402),0))),MAX(IF('SCADA Data'!$B$37:$B$402=$B212,'SCADA Data'!G$37:G$402,""),IF('SCADA Data - Historic'!$B$37:$B$402=$B212,'SCADA Data - Historic'!G$37:G$402,""))))</f>
        <v>994</v>
      </c>
      <c r="H212" s="114" t="str">
        <f t="array" aca="1" ref="H212" ca="1">IFERROR(INDEX('Data Tab - MK Infill'!$S$37:$S$402,MATCH($B212,INT('Data Tab - MK Infill'!$C$37:$C$402)*('Data Tab - MK Infill'!$S$37:$S$402&lt;&gt;""),0)),"")</f>
        <v/>
      </c>
      <c r="I212" s="273" cm="1">
        <f t="array" aca="1" ref="I212" ca="1">IF($B212="","",IFERROR(IF(INDEX('Data Tab - NH Infill'!R$37:R$1000,MATCH($B212,INT('Data Tab - NH Infill'!$C$37:$C$1000),0))="",NA(),INDEX('Data Tab - NH Infill'!R$37:R$1000,MATCH($B212,INT('Data Tab - NH Infill'!$C$37:$C$1000),0))),MAX(IF('SCADA Data'!$B$37:$B$402=$B212,'SCADA Data'!I$37:I$402,""),IF('SCADA Data - Historic'!$B$37:$B$402=$B212,'SCADA Data - Historic'!I$37:I$402,""))))</f>
        <v>1263</v>
      </c>
      <c r="J212" s="114" t="str">
        <f t="array" aca="1" ref="J212" ca="1">IFERROR(INDEX('Data Tab - NH Infill'!$S$37:$S$1000,MATCH($B212,INT('Data Tab - NH Infill'!$C$37:$C$1000)*('Data Tab - NH Infill'!$S$37:$S$1000&lt;&gt;""),0)),"")</f>
        <v/>
      </c>
      <c r="K212" s="272">
        <f t="array" aca="1" ref="K212" ca="1">IF($B212="","",IFERROR(IF(INDEX('Data Tab - SH Infill'!R$37:R$402,MATCH($B212,INT('Data Tab - SH Infill'!$C$37:$C$402),0))="",NA(),INDEX('Data Tab - SH Infill'!R$37:R$402,MATCH($B212,INT('Data Tab - SH Infill'!$C$37:$C$402),0))),MAX(IF('SCADA Data'!$B$37:$B$8980=$B212,'SCADA Data'!H$37:H$8980,""),IF('SCADA Data - Historic'!$B$37:$B$8980=$B212,'SCADA Data - Historic'!H$37:H$8980,""))))</f>
        <v>178.80999755859375</v>
      </c>
      <c r="L212" s="250" t="str">
        <f t="array" aca="1" ref="L212" ca="1">IFERROR(INDEX('Data Tab - SH Infill'!$S$37:$S$402,MATCH($B212,INT('Data Tab - SH Infill'!$C$37:$C$402)*('Data Tab - SH Infill'!$S$37:$S$402&lt;&gt;""),0)),"")</f>
        <v/>
      </c>
    </row>
    <row r="213" spans="2:12" s="264" customFormat="1" x14ac:dyDescent="0.2">
      <c r="B213" s="265">
        <f t="shared" ca="1" si="3"/>
        <v>45129</v>
      </c>
      <c r="C213" s="266" cm="1">
        <f t="array" aca="1" ref="C213" ca="1">IF($B213="","",IFERROR(IF(INDEX('Data Tab - BV Infill'!R$37:R$1000,MATCH($B213,INT('Data Tab - BV Infill'!$C$37:$C$1000),0))="",NA(),INDEX('Data Tab - BV Infill'!R$37:R$1000,MATCH($B213,INT('Data Tab - BV Infill'!$C$37:$C$1000),0))),MAX(IF('SCADA Data'!$B$37:$B$402=$B213,'SCADA Data'!D$37:D$402,""),IF('SCADA Data - Historic'!$B$37:$B$402=$B213,'SCADA Data - Historic'!D$37:D$402,""))))</f>
        <v>155.091796875</v>
      </c>
      <c r="D213" s="267" cm="1">
        <f t="array" aca="1" ref="D213" ca="1">IF($B213="","",IFERROR(IF(INDEX('Data Tab - BV Infill'!T$37:T$1000,MATCH($B213,INT('Data Tab - BV Infill'!$C$37:$C$1000),0))="",NA(),INDEX('Data Tab - BV Infill'!T$37:T$1000,MATCH($B213,INT('Data Tab - BV Infill'!$C$37:$C$1000),0))),MAX(IF('SCADA Data'!$B$37:$B$402=$B213,'SCADA Data'!E$37:E$402,""),IF('SCADA Data - Historic'!$B$37:$B$402=$B213,'SCADA Data - Historic'!E$37:E$402,""))))</f>
        <v>156.04866027832031</v>
      </c>
      <c r="E213" s="267" cm="1">
        <f t="array" aca="1" ref="E213" ca="1">IF($B213="","",IFERROR(IF(INDEX('Data Tab - BV Infill'!U$37:U$1000,MATCH($B213,INT('Data Tab - BV Infill'!$C$37:$C$1000),0))="",NA(),INDEX('Data Tab - BV Infill'!U$37:U$1000,MATCH($B213,INT('Data Tab - BV Infill'!$C$37:$C$1000),0))),MAX(IF('SCADA Data'!$B$37:$B$402=$B213,'SCADA Data'!F$37:F$402,""),IF('SCADA Data - Historic'!$B$37:$B$402=$B213,'SCADA Data - Historic'!F$37:F$402,""))))</f>
        <v>0</v>
      </c>
      <c r="F213" s="101" t="str">
        <f t="array" aca="1" ref="F213" ca="1">IFERROR(INDEX('Data Tab - BV Infill'!$S$37:$S$402,MATCH($B213,INT('Data Tab - BV Infill'!$C$37:$C$402)*('Data Tab - BV Infill'!$S$37:$S$402&lt;&gt;""),0)),"")</f>
        <v/>
      </c>
      <c r="G213" s="266" cm="1">
        <f t="array" aca="1" ref="G213" ca="1">IF($B213="","",IFERROR(IF(INDEX('Data Tab - MK Infill'!R$37:R$402,MATCH($B213,INT('Data Tab - MK Infill'!$C$37:$C$402),0))="",NA(),INDEX('Data Tab - MK Infill'!R$37:R$402,MATCH($B213,INT('Data Tab - MK Infill'!$C$37:$C$402),0))),MAX(IF('SCADA Data'!$B$37:$B$402=$B213,'SCADA Data'!G$37:G$402,""),IF('SCADA Data - Historic'!$B$37:$B$402=$B213,'SCADA Data - Historic'!G$37:G$402,""))))</f>
        <v>995</v>
      </c>
      <c r="H213" s="101" t="str">
        <f t="array" aca="1" ref="H213" ca="1">IFERROR(INDEX('Data Tab - MK Infill'!$S$37:$S$402,MATCH($B213,INT('Data Tab - MK Infill'!$C$37:$C$402)*('Data Tab - MK Infill'!$S$37:$S$402&lt;&gt;""),0)),"")</f>
        <v/>
      </c>
      <c r="I213" s="266" cm="1">
        <f t="array" aca="1" ref="I213" ca="1">IF($B213="","",IFERROR(IF(INDEX('Data Tab - NH Infill'!R$37:R$1000,MATCH($B213,INT('Data Tab - NH Infill'!$C$37:$C$1000),0))="",NA(),INDEX('Data Tab - NH Infill'!R$37:R$1000,MATCH($B213,INT('Data Tab - NH Infill'!$C$37:$C$1000),0))),MAX(IF('SCADA Data'!$B$37:$B$402=$B213,'SCADA Data'!I$37:I$402,""),IF('SCADA Data - Historic'!$B$37:$B$402=$B213,'SCADA Data - Historic'!I$37:I$402,""))))</f>
        <v>1350</v>
      </c>
      <c r="J213" s="101" t="str">
        <f t="array" aca="1" ref="J213" ca="1">IFERROR(INDEX('Data Tab - NH Infill'!$S$37:$S$1000,MATCH($B213,INT('Data Tab - NH Infill'!$C$37:$C$1000)*('Data Tab - NH Infill'!$S$37:$S$1000&lt;&gt;""),0)),"")</f>
        <v/>
      </c>
      <c r="K213" s="266">
        <f t="array" aca="1" ref="K213" ca="1">IF($B213="","",IFERROR(IF(INDEX('Data Tab - SH Infill'!R$37:R$402,MATCH($B213,INT('Data Tab - SH Infill'!$C$37:$C$402),0))="",NA(),INDEX('Data Tab - SH Infill'!R$37:R$402,MATCH($B213,INT('Data Tab - SH Infill'!$C$37:$C$402),0))),MAX(IF('SCADA Data'!$B$37:$B$8980=$B213,'SCADA Data'!H$37:H$8980,""),IF('SCADA Data - Historic'!$B$37:$B$8980=$B213,'SCADA Data - Historic'!H$37:H$8980,""))))</f>
        <v>200.32000732421875</v>
      </c>
      <c r="L213" s="249" t="str">
        <f t="array" aca="1" ref="L213" ca="1">IFERROR(INDEX('Data Tab - SH Infill'!$S$37:$S$402,MATCH($B213,INT('Data Tab - SH Infill'!$C$37:$C$402)*('Data Tab - SH Infill'!$S$37:$S$402&lt;&gt;""),0)),"")</f>
        <v/>
      </c>
    </row>
    <row r="214" spans="2:12" s="264" customFormat="1" x14ac:dyDescent="0.2">
      <c r="B214" s="265">
        <f t="shared" ca="1" si="3"/>
        <v>45130</v>
      </c>
      <c r="C214" s="268" cm="1">
        <f t="array" aca="1" ref="C214" ca="1">IF($B214="","",IFERROR(IF(INDEX('Data Tab - BV Infill'!R$37:R$1000,MATCH($B214,INT('Data Tab - BV Infill'!$C$37:$C$1000),0))="",NA(),INDEX('Data Tab - BV Infill'!R$37:R$1000,MATCH($B214,INT('Data Tab - BV Infill'!$C$37:$C$1000),0))),MAX(IF('SCADA Data'!$B$37:$B$402=$B214,'SCADA Data'!D$37:D$402,""),IF('SCADA Data - Historic'!$B$37:$B$402=$B214,'SCADA Data - Historic'!D$37:D$402,""))))</f>
        <v>164.953125</v>
      </c>
      <c r="D214" s="269" cm="1">
        <f t="array" aca="1" ref="D214" ca="1">IF($B214="","",IFERROR(IF(INDEX('Data Tab - BV Infill'!T$37:T$1000,MATCH($B214,INT('Data Tab - BV Infill'!$C$37:$C$1000),0))="",NA(),INDEX('Data Tab - BV Infill'!T$37:T$1000,MATCH($B214,INT('Data Tab - BV Infill'!$C$37:$C$1000),0))),MAX(IF('SCADA Data'!$B$37:$B$402=$B214,'SCADA Data'!E$37:E$402,""),IF('SCADA Data - Historic'!$B$37:$B$402=$B214,'SCADA Data - Historic'!E$37:E$402,""))))</f>
        <v>161.88548278808594</v>
      </c>
      <c r="E214" s="269" cm="1">
        <f t="array" aca="1" ref="E214" ca="1">IF($B214="","",IFERROR(IF(INDEX('Data Tab - BV Infill'!U$37:U$1000,MATCH($B214,INT('Data Tab - BV Infill'!$C$37:$C$1000),0))="",NA(),INDEX('Data Tab - BV Infill'!U$37:U$1000,MATCH($B214,INT('Data Tab - BV Infill'!$C$37:$C$1000),0))),MAX(IF('SCADA Data'!$B$37:$B$402=$B214,'SCADA Data'!F$37:F$402,""),IF('SCADA Data - Historic'!$B$37:$B$402=$B214,'SCADA Data - Historic'!F$37:F$402,""))))</f>
        <v>0</v>
      </c>
      <c r="F214" s="114" t="str">
        <f t="array" aca="1" ref="F214" ca="1">IFERROR(INDEX('Data Tab - BV Infill'!$S$37:$S$402,MATCH($B214,INT('Data Tab - BV Infill'!$C$37:$C$402)*('Data Tab - BV Infill'!$S$37:$S$402&lt;&gt;""),0)),"")</f>
        <v/>
      </c>
      <c r="G214" s="270" cm="1">
        <f t="array" aca="1" ref="G214" ca="1">IF($B214="","",IFERROR(IF(INDEX('Data Tab - MK Infill'!R$37:R$402,MATCH($B214,INT('Data Tab - MK Infill'!$C$37:$C$402),0))="",NA(),INDEX('Data Tab - MK Infill'!R$37:R$402,MATCH($B214,INT('Data Tab - MK Infill'!$C$37:$C$402),0))),MAX(IF('SCADA Data'!$B$37:$B$402=$B214,'SCADA Data'!G$37:G$402,""),IF('SCADA Data - Historic'!$B$37:$B$402=$B214,'SCADA Data - Historic'!G$37:G$402,""))))</f>
        <v>995</v>
      </c>
      <c r="H214" s="114" t="str">
        <f t="array" aca="1" ref="H214" ca="1">IFERROR(INDEX('Data Tab - MK Infill'!$S$37:$S$402,MATCH($B214,INT('Data Tab - MK Infill'!$C$37:$C$402)*('Data Tab - MK Infill'!$S$37:$S$402&lt;&gt;""),0)),"")</f>
        <v/>
      </c>
      <c r="I214" s="273" cm="1">
        <f t="array" aca="1" ref="I214" ca="1">IF($B214="","",IFERROR(IF(INDEX('Data Tab - NH Infill'!R$37:R$1000,MATCH($B214,INT('Data Tab - NH Infill'!$C$37:$C$1000),0))="",NA(),INDEX('Data Tab - NH Infill'!R$37:R$1000,MATCH($B214,INT('Data Tab - NH Infill'!$C$37:$C$1000),0))),MAX(IF('SCADA Data'!$B$37:$B$402=$B214,'SCADA Data'!I$37:I$402,""),IF('SCADA Data - Historic'!$B$37:$B$402=$B214,'SCADA Data - Historic'!I$37:I$402,""))))</f>
        <v>1350</v>
      </c>
      <c r="J214" s="114" t="str">
        <f t="array" aca="1" ref="J214" ca="1">IFERROR(INDEX('Data Tab - NH Infill'!$S$37:$S$1000,MATCH($B214,INT('Data Tab - NH Infill'!$C$37:$C$1000)*('Data Tab - NH Infill'!$S$37:$S$1000&lt;&gt;""),0)),"")</f>
        <v/>
      </c>
      <c r="K214" s="272">
        <f t="array" aca="1" ref="K214" ca="1">IF($B214="","",IFERROR(IF(INDEX('Data Tab - SH Infill'!R$37:R$402,MATCH($B214,INT('Data Tab - SH Infill'!$C$37:$C$402),0))="",NA(),INDEX('Data Tab - SH Infill'!R$37:R$402,MATCH($B214,INT('Data Tab - SH Infill'!$C$37:$C$402),0))),MAX(IF('SCADA Data'!$B$37:$B$8980=$B214,'SCADA Data'!H$37:H$8980,""),IF('SCADA Data - Historic'!$B$37:$B$8980=$B214,'SCADA Data - Historic'!H$37:H$8980,""))))</f>
        <v>184.94000244140625</v>
      </c>
      <c r="L214" s="250" t="str">
        <f t="array" aca="1" ref="L214" ca="1">IFERROR(INDEX('Data Tab - SH Infill'!$S$37:$S$402,MATCH($B214,INT('Data Tab - SH Infill'!$C$37:$C$402)*('Data Tab - SH Infill'!$S$37:$S$402&lt;&gt;""),0)),"")</f>
        <v/>
      </c>
    </row>
    <row r="215" spans="2:12" s="264" customFormat="1" x14ac:dyDescent="0.2">
      <c r="B215" s="265">
        <f t="shared" ca="1" si="3"/>
        <v>45131</v>
      </c>
      <c r="C215" s="266" cm="1">
        <f t="array" aca="1" ref="C215" ca="1">IF($B215="","",IFERROR(IF(INDEX('Data Tab - BV Infill'!R$37:R$1000,MATCH($B215,INT('Data Tab - BV Infill'!$C$37:$C$1000),0))="",NA(),INDEX('Data Tab - BV Infill'!R$37:R$1000,MATCH($B215,INT('Data Tab - BV Infill'!$C$37:$C$1000),0))),MAX(IF('SCADA Data'!$B$37:$B$402=$B215,'SCADA Data'!D$37:D$402,""),IF('SCADA Data - Historic'!$B$37:$B$402=$B215,'SCADA Data - Historic'!D$37:D$402,""))))</f>
        <v>166.6962890625</v>
      </c>
      <c r="D215" s="267" cm="1">
        <f t="array" aca="1" ref="D215" ca="1">IF($B215="","",IFERROR(IF(INDEX('Data Tab - BV Infill'!T$37:T$1000,MATCH($B215,INT('Data Tab - BV Infill'!$C$37:$C$1000),0))="",NA(),INDEX('Data Tab - BV Infill'!T$37:T$1000,MATCH($B215,INT('Data Tab - BV Infill'!$C$37:$C$1000),0))),MAX(IF('SCADA Data'!$B$37:$B$402=$B215,'SCADA Data'!E$37:E$402,""),IF('SCADA Data - Historic'!$B$37:$B$402=$B215,'SCADA Data - Historic'!E$37:E$402,""))))</f>
        <v>165.68453979492188</v>
      </c>
      <c r="E215" s="267" cm="1">
        <f t="array" aca="1" ref="E215" ca="1">IF($B215="","",IFERROR(IF(INDEX('Data Tab - BV Infill'!U$37:U$1000,MATCH($B215,INT('Data Tab - BV Infill'!$C$37:$C$1000),0))="",NA(),INDEX('Data Tab - BV Infill'!U$37:U$1000,MATCH($B215,INT('Data Tab - BV Infill'!$C$37:$C$1000),0))),MAX(IF('SCADA Data'!$B$37:$B$402=$B215,'SCADA Data'!F$37:F$402,""),IF('SCADA Data - Historic'!$B$37:$B$402=$B215,'SCADA Data - Historic'!F$37:F$402,""))))</f>
        <v>0</v>
      </c>
      <c r="F215" s="101" t="str">
        <f t="array" aca="1" ref="F215" ca="1">IFERROR(INDEX('Data Tab - BV Infill'!$S$37:$S$402,MATCH($B215,INT('Data Tab - BV Infill'!$C$37:$C$402)*('Data Tab - BV Infill'!$S$37:$S$402&lt;&gt;""),0)),"")</f>
        <v/>
      </c>
      <c r="G215" s="266" cm="1">
        <f t="array" aca="1" ref="G215" ca="1">IF($B215="","",IFERROR(IF(INDEX('Data Tab - MK Infill'!R$37:R$402,MATCH($B215,INT('Data Tab - MK Infill'!$C$37:$C$402),0))="",NA(),INDEX('Data Tab - MK Infill'!R$37:R$402,MATCH($B215,INT('Data Tab - MK Infill'!$C$37:$C$402),0))),MAX(IF('SCADA Data'!$B$37:$B$402=$B215,'SCADA Data'!G$37:G$402,""),IF('SCADA Data - Historic'!$B$37:$B$402=$B215,'SCADA Data - Historic'!G$37:G$402,""))))</f>
        <v>994</v>
      </c>
      <c r="H215" s="101" t="str">
        <f t="array" aca="1" ref="H215" ca="1">IFERROR(INDEX('Data Tab - MK Infill'!$S$37:$S$402,MATCH($B215,INT('Data Tab - MK Infill'!$C$37:$C$402)*('Data Tab - MK Infill'!$S$37:$S$402&lt;&gt;""),0)),"")</f>
        <v/>
      </c>
      <c r="I215" s="266" cm="1">
        <f t="array" aca="1" ref="I215" ca="1">IF($B215="","",IFERROR(IF(INDEX('Data Tab - NH Infill'!R$37:R$1000,MATCH($B215,INT('Data Tab - NH Infill'!$C$37:$C$1000),0))="",NA(),INDEX('Data Tab - NH Infill'!R$37:R$1000,MATCH($B215,INT('Data Tab - NH Infill'!$C$37:$C$1000),0))),MAX(IF('SCADA Data'!$B$37:$B$402=$B215,'SCADA Data'!I$37:I$402,""),IF('SCADA Data - Historic'!$B$37:$B$402=$B215,'SCADA Data - Historic'!I$37:I$402,""))))</f>
        <v>1288</v>
      </c>
      <c r="J215" s="101" t="str">
        <f t="array" aca="1" ref="J215" ca="1">IFERROR(INDEX('Data Tab - NH Infill'!$S$37:$S$1000,MATCH($B215,INT('Data Tab - NH Infill'!$C$37:$C$1000)*('Data Tab - NH Infill'!$S$37:$S$1000&lt;&gt;""),0)),"")</f>
        <v/>
      </c>
      <c r="K215" s="266">
        <f t="array" aca="1" ref="K215" ca="1">IF($B215="","",IFERROR(IF(INDEX('Data Tab - SH Infill'!R$37:R$402,MATCH($B215,INT('Data Tab - SH Infill'!$C$37:$C$402),0))="",NA(),INDEX('Data Tab - SH Infill'!R$37:R$402,MATCH($B215,INT('Data Tab - SH Infill'!$C$37:$C$402),0))),MAX(IF('SCADA Data'!$B$37:$B$8980=$B215,'SCADA Data'!H$37:H$8980,""),IF('SCADA Data - Historic'!$B$37:$B$8980=$B215,'SCADA Data - Historic'!H$37:H$8980,""))))</f>
        <v>173.55999755859375</v>
      </c>
      <c r="L215" s="249" t="str">
        <f t="array" aca="1" ref="L215" ca="1">IFERROR(INDEX('Data Tab - SH Infill'!$S$37:$S$402,MATCH($B215,INT('Data Tab - SH Infill'!$C$37:$C$402)*('Data Tab - SH Infill'!$S$37:$S$402&lt;&gt;""),0)),"")</f>
        <v/>
      </c>
    </row>
    <row r="216" spans="2:12" s="264" customFormat="1" x14ac:dyDescent="0.2">
      <c r="B216" s="265">
        <f t="shared" ca="1" si="3"/>
        <v>45132</v>
      </c>
      <c r="C216" s="268" cm="1">
        <f t="array" aca="1" ref="C216" ca="1">IF($B216="","",IFERROR(IF(INDEX('Data Tab - BV Infill'!R$37:R$1000,MATCH($B216,INT('Data Tab - BV Infill'!$C$37:$C$1000),0))="",NA(),INDEX('Data Tab - BV Infill'!R$37:R$1000,MATCH($B216,INT('Data Tab - BV Infill'!$C$37:$C$1000),0))),MAX(IF('SCADA Data'!$B$37:$B$402=$B216,'SCADA Data'!D$37:D$402,""),IF('SCADA Data - Historic'!$B$37:$B$402=$B216,'SCADA Data - Historic'!D$37:D$402,""))))</f>
        <v>154.79296875</v>
      </c>
      <c r="D216" s="269" cm="1">
        <f t="array" aca="1" ref="D216" ca="1">IF($B216="","",IFERROR(IF(INDEX('Data Tab - BV Infill'!T$37:T$1000,MATCH($B216,INT('Data Tab - BV Infill'!$C$37:$C$1000),0))="",NA(),INDEX('Data Tab - BV Infill'!T$37:T$1000,MATCH($B216,INT('Data Tab - BV Infill'!$C$37:$C$1000),0))),MAX(IF('SCADA Data'!$B$37:$B$402=$B216,'SCADA Data'!E$37:E$402,""),IF('SCADA Data - Historic'!$B$37:$B$402=$B216,'SCADA Data - Historic'!E$37:E$402,""))))</f>
        <v>178.53958129882813</v>
      </c>
      <c r="E216" s="269" cm="1">
        <f t="array" aca="1" ref="E216" ca="1">IF($B216="","",IFERROR(IF(INDEX('Data Tab - BV Infill'!U$37:U$1000,MATCH($B216,INT('Data Tab - BV Infill'!$C$37:$C$1000),0))="",NA(),INDEX('Data Tab - BV Infill'!U$37:U$1000,MATCH($B216,INT('Data Tab - BV Infill'!$C$37:$C$1000),0))),MAX(IF('SCADA Data'!$B$37:$B$402=$B216,'SCADA Data'!F$37:F$402,""),IF('SCADA Data - Historic'!$B$37:$B$402=$B216,'SCADA Data - Historic'!F$37:F$402,""))))</f>
        <v>0</v>
      </c>
      <c r="F216" s="114" t="str">
        <f t="array" aca="1" ref="F216" ca="1">IFERROR(INDEX('Data Tab - BV Infill'!$S$37:$S$402,MATCH($B216,INT('Data Tab - BV Infill'!$C$37:$C$402)*('Data Tab - BV Infill'!$S$37:$S$402&lt;&gt;""),0)),"")</f>
        <v/>
      </c>
      <c r="G216" s="270" cm="1">
        <f t="array" aca="1" ref="G216" ca="1">IF($B216="","",IFERROR(IF(INDEX('Data Tab - MK Infill'!R$37:R$402,MATCH($B216,INT('Data Tab - MK Infill'!$C$37:$C$402),0))="",NA(),INDEX('Data Tab - MK Infill'!R$37:R$402,MATCH($B216,INT('Data Tab - MK Infill'!$C$37:$C$402),0))),MAX(IF('SCADA Data'!$B$37:$B$402=$B216,'SCADA Data'!G$37:G$402,""),IF('SCADA Data - Historic'!$B$37:$B$402=$B216,'SCADA Data - Historic'!G$37:G$402,""))))</f>
        <v>758</v>
      </c>
      <c r="H216" s="114" t="str">
        <f t="array" aca="1" ref="H216" ca="1">IFERROR(INDEX('Data Tab - MK Infill'!$S$37:$S$402,MATCH($B216,INT('Data Tab - MK Infill'!$C$37:$C$402)*('Data Tab - MK Infill'!$S$37:$S$402&lt;&gt;""),0)),"")</f>
        <v/>
      </c>
      <c r="I216" s="273" cm="1">
        <f t="array" aca="1" ref="I216" ca="1">IF($B216="","",IFERROR(IF(INDEX('Data Tab - NH Infill'!R$37:R$1000,MATCH($B216,INT('Data Tab - NH Infill'!$C$37:$C$1000),0))="",NA(),INDEX('Data Tab - NH Infill'!R$37:R$1000,MATCH($B216,INT('Data Tab - NH Infill'!$C$37:$C$1000),0))),MAX(IF('SCADA Data'!$B$37:$B$402=$B216,'SCADA Data'!I$37:I$402,""),IF('SCADA Data - Historic'!$B$37:$B$402=$B216,'SCADA Data - Historic'!I$37:I$402,""))))</f>
        <v>1271</v>
      </c>
      <c r="J216" s="114" t="str">
        <f t="array" aca="1" ref="J216" ca="1">IFERROR(INDEX('Data Tab - NH Infill'!$S$37:$S$1000,MATCH($B216,INT('Data Tab - NH Infill'!$C$37:$C$1000)*('Data Tab - NH Infill'!$S$37:$S$1000&lt;&gt;""),0)),"")</f>
        <v/>
      </c>
      <c r="K216" s="272">
        <f t="array" aca="1" ref="K216" ca="1">IF($B216="","",IFERROR(IF(INDEX('Data Tab - SH Infill'!R$37:R$402,MATCH($B216,INT('Data Tab - SH Infill'!$C$37:$C$402),0))="",NA(),INDEX('Data Tab - SH Infill'!R$37:R$402,MATCH($B216,INT('Data Tab - SH Infill'!$C$37:$C$402),0))),MAX(IF('SCADA Data'!$B$37:$B$8980=$B216,'SCADA Data'!H$37:H$8980,""),IF('SCADA Data - Historic'!$B$37:$B$8980=$B216,'SCADA Data - Historic'!H$37:H$8980,""))))</f>
        <v>170.88999938964844</v>
      </c>
      <c r="L216" s="250" t="str">
        <f t="array" aca="1" ref="L216" ca="1">IFERROR(INDEX('Data Tab - SH Infill'!$S$37:$S$402,MATCH($B216,INT('Data Tab - SH Infill'!$C$37:$C$402)*('Data Tab - SH Infill'!$S$37:$S$402&lt;&gt;""),0)),"")</f>
        <v/>
      </c>
    </row>
    <row r="217" spans="2:12" s="264" customFormat="1" x14ac:dyDescent="0.2">
      <c r="B217" s="265">
        <f t="shared" ca="1" si="3"/>
        <v>45133</v>
      </c>
      <c r="C217" s="266" cm="1">
        <f t="array" aca="1" ref="C217" ca="1">IF($B217="","",IFERROR(IF(INDEX('Data Tab - BV Infill'!R$37:R$1000,MATCH($B217,INT('Data Tab - BV Infill'!$C$37:$C$1000),0))="",NA(),INDEX('Data Tab - BV Infill'!R$37:R$1000,MATCH($B217,INT('Data Tab - BV Infill'!$C$37:$C$1000),0))),MAX(IF('SCADA Data'!$B$37:$B$402=$B217,'SCADA Data'!D$37:D$402,""),IF('SCADA Data - Historic'!$B$37:$B$402=$B217,'SCADA Data - Historic'!D$37:D$402,""))))</f>
        <v>160.271484375</v>
      </c>
      <c r="D217" s="267" cm="1">
        <f t="array" aca="1" ref="D217" ca="1">IF($B217="","",IFERROR(IF(INDEX('Data Tab - BV Infill'!T$37:T$1000,MATCH($B217,INT('Data Tab - BV Infill'!$C$37:$C$1000),0))="",NA(),INDEX('Data Tab - BV Infill'!T$37:T$1000,MATCH($B217,INT('Data Tab - BV Infill'!$C$37:$C$1000),0))),MAX(IF('SCADA Data'!$B$37:$B$402=$B217,'SCADA Data'!E$37:E$402,""),IF('SCADA Data - Historic'!$B$37:$B$402=$B217,'SCADA Data - Historic'!E$37:E$402,""))))</f>
        <v>146.793212890625</v>
      </c>
      <c r="E217" s="267" cm="1">
        <f t="array" aca="1" ref="E217" ca="1">IF($B217="","",IFERROR(IF(INDEX('Data Tab - BV Infill'!U$37:U$1000,MATCH($B217,INT('Data Tab - BV Infill'!$C$37:$C$1000),0))="",NA(),INDEX('Data Tab - BV Infill'!U$37:U$1000,MATCH($B217,INT('Data Tab - BV Infill'!$C$37:$C$1000),0))),MAX(IF('SCADA Data'!$B$37:$B$402=$B217,'SCADA Data'!F$37:F$402,""),IF('SCADA Data - Historic'!$B$37:$B$402=$B217,'SCADA Data - Historic'!F$37:F$402,""))))</f>
        <v>0</v>
      </c>
      <c r="F217" s="101" t="str">
        <f t="array" aca="1" ref="F217" ca="1">IFERROR(INDEX('Data Tab - BV Infill'!$S$37:$S$402,MATCH($B217,INT('Data Tab - BV Infill'!$C$37:$C$402)*('Data Tab - BV Infill'!$S$37:$S$402&lt;&gt;""),0)),"")</f>
        <v/>
      </c>
      <c r="G217" s="266" cm="1">
        <f t="array" aca="1" ref="G217" ca="1">IF($B217="","",IFERROR(IF(INDEX('Data Tab - MK Infill'!R$37:R$402,MATCH($B217,INT('Data Tab - MK Infill'!$C$37:$C$402),0))="",NA(),INDEX('Data Tab - MK Infill'!R$37:R$402,MATCH($B217,INT('Data Tab - MK Infill'!$C$37:$C$402),0))),MAX(IF('SCADA Data'!$B$37:$B$402=$B217,'SCADA Data'!G$37:G$402,""),IF('SCADA Data - Historic'!$B$37:$B$402=$B217,'SCADA Data - Historic'!G$37:G$402,""))))</f>
        <v>1374</v>
      </c>
      <c r="H217" s="101" t="str">
        <f t="array" aca="1" ref="H217" ca="1">IFERROR(INDEX('Data Tab - MK Infill'!$S$37:$S$402,MATCH($B217,INT('Data Tab - MK Infill'!$C$37:$C$402)*('Data Tab - MK Infill'!$S$37:$S$402&lt;&gt;""),0)),"")</f>
        <v/>
      </c>
      <c r="I217" s="266" cm="1">
        <f t="array" aca="1" ref="I217" ca="1">IF($B217="","",IFERROR(IF(INDEX('Data Tab - NH Infill'!R$37:R$1000,MATCH($B217,INT('Data Tab - NH Infill'!$C$37:$C$1000),0))="",NA(),INDEX('Data Tab - NH Infill'!R$37:R$1000,MATCH($B217,INT('Data Tab - NH Infill'!$C$37:$C$1000),0))),MAX(IF('SCADA Data'!$B$37:$B$402=$B217,'SCADA Data'!I$37:I$402,""),IF('SCADA Data - Historic'!$B$37:$B$402=$B217,'SCADA Data - Historic'!I$37:I$402,""))))</f>
        <v>1304.5</v>
      </c>
      <c r="J217" s="101" t="str">
        <f t="array" aca="1" ref="J217" ca="1">IFERROR(INDEX('Data Tab - NH Infill'!$S$37:$S$1000,MATCH($B217,INT('Data Tab - NH Infill'!$C$37:$C$1000)*('Data Tab - NH Infill'!$S$37:$S$1000&lt;&gt;""),0)),"")</f>
        <v/>
      </c>
      <c r="K217" s="266">
        <f t="array" aca="1" ref="K217" ca="1">IF($B217="","",IFERROR(IF(INDEX('Data Tab - SH Infill'!R$37:R$402,MATCH($B217,INT('Data Tab - SH Infill'!$C$37:$C$402),0))="",NA(),INDEX('Data Tab - SH Infill'!R$37:R$402,MATCH($B217,INT('Data Tab - SH Infill'!$C$37:$C$402),0))),MAX(IF('SCADA Data'!$B$37:$B$8980=$B217,'SCADA Data'!H$37:H$8980,""),IF('SCADA Data - Historic'!$B$37:$B$8980=$B217,'SCADA Data - Historic'!H$37:H$8980,""))))</f>
        <v>174.19999694824219</v>
      </c>
      <c r="L217" s="249" t="str">
        <f t="array" aca="1" ref="L217" ca="1">IFERROR(INDEX('Data Tab - SH Infill'!$S$37:$S$402,MATCH($B217,INT('Data Tab - SH Infill'!$C$37:$C$402)*('Data Tab - SH Infill'!$S$37:$S$402&lt;&gt;""),0)),"")</f>
        <v/>
      </c>
    </row>
    <row r="218" spans="2:12" s="264" customFormat="1" x14ac:dyDescent="0.2">
      <c r="B218" s="265">
        <f t="shared" ca="1" si="3"/>
        <v>45134</v>
      </c>
      <c r="C218" s="268" cm="1">
        <f t="array" aca="1" ref="C218" ca="1">IF($B218="","",IFERROR(IF(INDEX('Data Tab - BV Infill'!R$37:R$1000,MATCH($B218,INT('Data Tab - BV Infill'!$C$37:$C$1000),0))="",NA(),INDEX('Data Tab - BV Infill'!R$37:R$1000,MATCH($B218,INT('Data Tab - BV Infill'!$C$37:$C$1000),0))),MAX(IF('SCADA Data'!$B$37:$B$402=$B218,'SCADA Data'!D$37:D$402,""),IF('SCADA Data - Historic'!$B$37:$B$402=$B218,'SCADA Data - Historic'!D$37:D$402,""))))</f>
        <v>158.6279296875</v>
      </c>
      <c r="D218" s="269" cm="1">
        <f t="array" aca="1" ref="D218" ca="1">IF($B218="","",IFERROR(IF(INDEX('Data Tab - BV Infill'!T$37:T$1000,MATCH($B218,INT('Data Tab - BV Infill'!$C$37:$C$1000),0))="",NA(),INDEX('Data Tab - BV Infill'!T$37:T$1000,MATCH($B218,INT('Data Tab - BV Infill'!$C$37:$C$1000),0))),MAX(IF('SCADA Data'!$B$37:$B$402=$B218,'SCADA Data'!E$37:E$402,""),IF('SCADA Data - Historic'!$B$37:$B$402=$B218,'SCADA Data - Historic'!E$37:E$402,""))))</f>
        <v>148.14453125</v>
      </c>
      <c r="E218" s="269" cm="1">
        <f t="array" aca="1" ref="E218" ca="1">IF($B218="","",IFERROR(IF(INDEX('Data Tab - BV Infill'!U$37:U$1000,MATCH($B218,INT('Data Tab - BV Infill'!$C$37:$C$1000),0))="",NA(),INDEX('Data Tab - BV Infill'!U$37:U$1000,MATCH($B218,INT('Data Tab - BV Infill'!$C$37:$C$1000),0))),MAX(IF('SCADA Data'!$B$37:$B$402=$B218,'SCADA Data'!F$37:F$402,""),IF('SCADA Data - Historic'!$B$37:$B$402=$B218,'SCADA Data - Historic'!F$37:F$402,""))))</f>
        <v>0</v>
      </c>
      <c r="F218" s="114" t="str">
        <f t="array" aca="1" ref="F218" ca="1">IFERROR(INDEX('Data Tab - BV Infill'!$S$37:$S$402,MATCH($B218,INT('Data Tab - BV Infill'!$C$37:$C$402)*('Data Tab - BV Infill'!$S$37:$S$402&lt;&gt;""),0)),"")</f>
        <v/>
      </c>
      <c r="G218" s="270" cm="1">
        <f t="array" aca="1" ref="G218" ca="1">IF($B218="","",IFERROR(IF(INDEX('Data Tab - MK Infill'!R$37:R$402,MATCH($B218,INT('Data Tab - MK Infill'!$C$37:$C$402),0))="",NA(),INDEX('Data Tab - MK Infill'!R$37:R$402,MATCH($B218,INT('Data Tab - MK Infill'!$C$37:$C$402),0))),MAX(IF('SCADA Data'!$B$37:$B$402=$B218,'SCADA Data'!G$37:G$402,""),IF('SCADA Data - Historic'!$B$37:$B$402=$B218,'SCADA Data - Historic'!G$37:G$402,""))))</f>
        <v>947</v>
      </c>
      <c r="H218" s="114" t="str">
        <f t="array" aca="1" ref="H218" ca="1">IFERROR(INDEX('Data Tab - MK Infill'!$S$37:$S$402,MATCH($B218,INT('Data Tab - MK Infill'!$C$37:$C$402)*('Data Tab - MK Infill'!$S$37:$S$402&lt;&gt;""),0)),"")</f>
        <v/>
      </c>
      <c r="I218" s="273" cm="1">
        <f t="array" aca="1" ref="I218" ca="1">IF($B218="","",IFERROR(IF(INDEX('Data Tab - NH Infill'!R$37:R$1000,MATCH($B218,INT('Data Tab - NH Infill'!$C$37:$C$1000),0))="",NA(),INDEX('Data Tab - NH Infill'!R$37:R$1000,MATCH($B218,INT('Data Tab - NH Infill'!$C$37:$C$1000),0))),MAX(IF('SCADA Data'!$B$37:$B$402=$B218,'SCADA Data'!I$37:I$402,""),IF('SCADA Data - Historic'!$B$37:$B$402=$B218,'SCADA Data - Historic'!I$37:I$402,""))))</f>
        <v>1339</v>
      </c>
      <c r="J218" s="114" t="str">
        <f t="array" aca="1" ref="J218" ca="1">IFERROR(INDEX('Data Tab - NH Infill'!$S$37:$S$1000,MATCH($B218,INT('Data Tab - NH Infill'!$C$37:$C$1000)*('Data Tab - NH Infill'!$S$37:$S$1000&lt;&gt;""),0)),"")</f>
        <v/>
      </c>
      <c r="K218" s="272">
        <f t="array" aca="1" ref="K218" ca="1">IF($B218="","",IFERROR(IF(INDEX('Data Tab - SH Infill'!R$37:R$402,MATCH($B218,INT('Data Tab - SH Infill'!$C$37:$C$402),0))="",NA(),INDEX('Data Tab - SH Infill'!R$37:R$402,MATCH($B218,INT('Data Tab - SH Infill'!$C$37:$C$402),0))),MAX(IF('SCADA Data'!$B$37:$B$8980=$B218,'SCADA Data'!H$37:H$8980,""),IF('SCADA Data - Historic'!$B$37:$B$8980=$B218,'SCADA Data - Historic'!H$37:H$8980,""))))</f>
        <v>174.03999328613281</v>
      </c>
      <c r="L218" s="250" t="str">
        <f t="array" aca="1" ref="L218" ca="1">IFERROR(INDEX('Data Tab - SH Infill'!$S$37:$S$402,MATCH($B218,INT('Data Tab - SH Infill'!$C$37:$C$402)*('Data Tab - SH Infill'!$S$37:$S$402&lt;&gt;""),0)),"")</f>
        <v/>
      </c>
    </row>
    <row r="219" spans="2:12" s="264" customFormat="1" x14ac:dyDescent="0.2">
      <c r="B219" s="265">
        <f t="shared" ca="1" si="3"/>
        <v>45135</v>
      </c>
      <c r="C219" s="266" cm="1">
        <f t="array" aca="1" ref="C219" ca="1">IF($B219="","",IFERROR(IF(INDEX('Data Tab - BV Infill'!R$37:R$1000,MATCH($B219,INT('Data Tab - BV Infill'!$C$37:$C$1000),0))="",NA(),INDEX('Data Tab - BV Infill'!R$37:R$1000,MATCH($B219,INT('Data Tab - BV Infill'!$C$37:$C$1000),0))),MAX(IF('SCADA Data'!$B$37:$B$402=$B219,'SCADA Data'!D$37:D$402,""),IF('SCADA Data - Historic'!$B$37:$B$402=$B219,'SCADA Data - Historic'!D$37:D$402,""))))</f>
        <v>164.1064453125</v>
      </c>
      <c r="D219" s="267" cm="1">
        <f t="array" aca="1" ref="D219" ca="1">IF($B219="","",IFERROR(IF(INDEX('Data Tab - BV Infill'!T$37:T$1000,MATCH($B219,INT('Data Tab - BV Infill'!$C$37:$C$1000),0))="",NA(),INDEX('Data Tab - BV Infill'!T$37:T$1000,MATCH($B219,INT('Data Tab - BV Infill'!$C$37:$C$1000),0))),MAX(IF('SCADA Data'!$B$37:$B$402=$B219,'SCADA Data'!E$37:E$402,""),IF('SCADA Data - Historic'!$B$37:$B$402=$B219,'SCADA Data - Historic'!E$37:E$402,""))))</f>
        <v>178.12371826171875</v>
      </c>
      <c r="E219" s="267" cm="1">
        <f t="array" aca="1" ref="E219" ca="1">IF($B219="","",IFERROR(IF(INDEX('Data Tab - BV Infill'!U$37:U$1000,MATCH($B219,INT('Data Tab - BV Infill'!$C$37:$C$1000),0))="",NA(),INDEX('Data Tab - BV Infill'!U$37:U$1000,MATCH($B219,INT('Data Tab - BV Infill'!$C$37:$C$1000),0))),MAX(IF('SCADA Data'!$B$37:$B$402=$B219,'SCADA Data'!F$37:F$402,""),IF('SCADA Data - Historic'!$B$37:$B$402=$B219,'SCADA Data - Historic'!F$37:F$402,""))))</f>
        <v>0</v>
      </c>
      <c r="F219" s="101" t="str">
        <f t="array" aca="1" ref="F219" ca="1">IFERROR(INDEX('Data Tab - BV Infill'!$S$37:$S$402,MATCH($B219,INT('Data Tab - BV Infill'!$C$37:$C$402)*('Data Tab - BV Infill'!$S$37:$S$402&lt;&gt;""),0)),"")</f>
        <v/>
      </c>
      <c r="G219" s="266" cm="1">
        <f t="array" aca="1" ref="G219" ca="1">IF($B219="","",IFERROR(IF(INDEX('Data Tab - MK Infill'!R$37:R$402,MATCH($B219,INT('Data Tab - MK Infill'!$C$37:$C$402),0))="",NA(),INDEX('Data Tab - MK Infill'!R$37:R$402,MATCH($B219,INT('Data Tab - MK Infill'!$C$37:$C$402),0))),MAX(IF('SCADA Data'!$B$37:$B$402=$B219,'SCADA Data'!G$37:G$402,""),IF('SCADA Data - Historic'!$B$37:$B$402=$B219,'SCADA Data - Historic'!G$37:G$402,""))))</f>
        <v>866</v>
      </c>
      <c r="H219" s="101" t="str">
        <f t="array" aca="1" ref="H219" ca="1">IFERROR(INDEX('Data Tab - MK Infill'!$S$37:$S$402,MATCH($B219,INT('Data Tab - MK Infill'!$C$37:$C$402)*('Data Tab - MK Infill'!$S$37:$S$402&lt;&gt;""),0)),"")</f>
        <v/>
      </c>
      <c r="I219" s="266" cm="1">
        <f t="array" aca="1" ref="I219" ca="1">IF($B219="","",IFERROR(IF(INDEX('Data Tab - NH Infill'!R$37:R$1000,MATCH($B219,INT('Data Tab - NH Infill'!$C$37:$C$1000),0))="",NA(),INDEX('Data Tab - NH Infill'!R$37:R$1000,MATCH($B219,INT('Data Tab - NH Infill'!$C$37:$C$1000),0))),MAX(IF('SCADA Data'!$B$37:$B$402=$B219,'SCADA Data'!I$37:I$402,""),IF('SCADA Data - Historic'!$B$37:$B$402=$B219,'SCADA Data - Historic'!I$37:I$402,""))))</f>
        <v>1311</v>
      </c>
      <c r="J219" s="101" t="str">
        <f t="array" aca="1" ref="J219" ca="1">IFERROR(INDEX('Data Tab - NH Infill'!$S$37:$S$1000,MATCH($B219,INT('Data Tab - NH Infill'!$C$37:$C$1000)*('Data Tab - NH Infill'!$S$37:$S$1000&lt;&gt;""),0)),"")</f>
        <v/>
      </c>
      <c r="K219" s="266">
        <f t="array" aca="1" ref="K219" ca="1">IF($B219="","",IFERROR(IF(INDEX('Data Tab - SH Infill'!R$37:R$402,MATCH($B219,INT('Data Tab - SH Infill'!$C$37:$C$402),0))="",NA(),INDEX('Data Tab - SH Infill'!R$37:R$402,MATCH($B219,INT('Data Tab - SH Infill'!$C$37:$C$402),0))),MAX(IF('SCADA Data'!$B$37:$B$8980=$B219,'SCADA Data'!H$37:H$8980,""),IF('SCADA Data - Historic'!$B$37:$B$8980=$B219,'SCADA Data - Historic'!H$37:H$8980,""))))</f>
        <v>168.66999816894531</v>
      </c>
      <c r="L219" s="249" t="str">
        <f t="array" aca="1" ref="L219" ca="1">IFERROR(INDEX('Data Tab - SH Infill'!$S$37:$S$402,MATCH($B219,INT('Data Tab - SH Infill'!$C$37:$C$402)*('Data Tab - SH Infill'!$S$37:$S$402&lt;&gt;""),0)),"")</f>
        <v/>
      </c>
    </row>
    <row r="220" spans="2:12" s="264" customFormat="1" x14ac:dyDescent="0.2">
      <c r="B220" s="265">
        <f t="shared" ca="1" si="3"/>
        <v>45136</v>
      </c>
      <c r="C220" s="268" cm="1">
        <f t="array" aca="1" ref="C220" ca="1">IF($B220="","",IFERROR(IF(INDEX('Data Tab - BV Infill'!R$37:R$1000,MATCH($B220,INT('Data Tab - BV Infill'!$C$37:$C$1000),0))="",NA(),INDEX('Data Tab - BV Infill'!R$37:R$1000,MATCH($B220,INT('Data Tab - BV Infill'!$C$37:$C$1000),0))),MAX(IF('SCADA Data'!$B$37:$B$402=$B220,'SCADA Data'!D$37:D$402,""),IF('SCADA Data - Historic'!$B$37:$B$402=$B220,'SCADA Data - Historic'!D$37:D$402,""))))</f>
        <v>162.5126953125</v>
      </c>
      <c r="D220" s="269" cm="1">
        <f t="array" aca="1" ref="D220" ca="1">IF($B220="","",IFERROR(IF(INDEX('Data Tab - BV Infill'!T$37:T$1000,MATCH($B220,INT('Data Tab - BV Infill'!$C$37:$C$1000),0))="",NA(),INDEX('Data Tab - BV Infill'!T$37:T$1000,MATCH($B220,INT('Data Tab - BV Infill'!$C$37:$C$1000),0))),MAX(IF('SCADA Data'!$B$37:$B$402=$B220,'SCADA Data'!E$37:E$402,""),IF('SCADA Data - Historic'!$B$37:$B$402=$B220,'SCADA Data - Historic'!E$37:E$402,""))))</f>
        <v>166.9879150390625</v>
      </c>
      <c r="E220" s="269" cm="1">
        <f t="array" aca="1" ref="E220" ca="1">IF($B220="","",IFERROR(IF(INDEX('Data Tab - BV Infill'!U$37:U$1000,MATCH($B220,INT('Data Tab - BV Infill'!$C$37:$C$1000),0))="",NA(),INDEX('Data Tab - BV Infill'!U$37:U$1000,MATCH($B220,INT('Data Tab - BV Infill'!$C$37:$C$1000),0))),MAX(IF('SCADA Data'!$B$37:$B$402=$B220,'SCADA Data'!F$37:F$402,""),IF('SCADA Data - Historic'!$B$37:$B$402=$B220,'SCADA Data - Historic'!F$37:F$402,""))))</f>
        <v>0</v>
      </c>
      <c r="F220" s="114" t="str">
        <f t="array" aca="1" ref="F220" ca="1">IFERROR(INDEX('Data Tab - BV Infill'!$S$37:$S$402,MATCH($B220,INT('Data Tab - BV Infill'!$C$37:$C$402)*('Data Tab - BV Infill'!$S$37:$S$402&lt;&gt;""),0)),"")</f>
        <v/>
      </c>
      <c r="G220" s="270" cm="1">
        <f t="array" aca="1" ref="G220" ca="1">IF($B220="","",IFERROR(IF(INDEX('Data Tab - MK Infill'!R$37:R$402,MATCH($B220,INT('Data Tab - MK Infill'!$C$37:$C$402),0))="",NA(),INDEX('Data Tab - MK Infill'!R$37:R$402,MATCH($B220,INT('Data Tab - MK Infill'!$C$37:$C$402),0))),MAX(IF('SCADA Data'!$B$37:$B$402=$B220,'SCADA Data'!G$37:G$402,""),IF('SCADA Data - Historic'!$B$37:$B$402=$B220,'SCADA Data - Historic'!G$37:G$402,""))))</f>
        <v>881</v>
      </c>
      <c r="H220" s="114" t="str">
        <f t="array" aca="1" ref="H220" ca="1">IFERROR(INDEX('Data Tab - MK Infill'!$S$37:$S$402,MATCH($B220,INT('Data Tab - MK Infill'!$C$37:$C$402)*('Data Tab - MK Infill'!$S$37:$S$402&lt;&gt;""),0)),"")</f>
        <v/>
      </c>
      <c r="I220" s="273" cm="1">
        <f t="array" aca="1" ref="I220" ca="1">IF($B220="","",IFERROR(IF(INDEX('Data Tab - NH Infill'!R$37:R$1000,MATCH($B220,INT('Data Tab - NH Infill'!$C$37:$C$1000),0))="",NA(),INDEX('Data Tab - NH Infill'!R$37:R$1000,MATCH($B220,INT('Data Tab - NH Infill'!$C$37:$C$1000),0))),MAX(IF('SCADA Data'!$B$37:$B$402=$B220,'SCADA Data'!I$37:I$402,""),IF('SCADA Data - Historic'!$B$37:$B$402=$B220,'SCADA Data - Historic'!I$37:I$402,""))))</f>
        <v>1325</v>
      </c>
      <c r="J220" s="114" t="str">
        <f t="array" aca="1" ref="J220" ca="1">IFERROR(INDEX('Data Tab - NH Infill'!$S$37:$S$1000,MATCH($B220,INT('Data Tab - NH Infill'!$C$37:$C$1000)*('Data Tab - NH Infill'!$S$37:$S$1000&lt;&gt;""),0)),"")</f>
        <v/>
      </c>
      <c r="K220" s="272">
        <f t="array" aca="1" ref="K220" ca="1">IF($B220="","",IFERROR(IF(INDEX('Data Tab - SH Infill'!R$37:R$402,MATCH($B220,INT('Data Tab - SH Infill'!$C$37:$C$402),0))="",NA(),INDEX('Data Tab - SH Infill'!R$37:R$402,MATCH($B220,INT('Data Tab - SH Infill'!$C$37:$C$402),0))),MAX(IF('SCADA Data'!$B$37:$B$8980=$B220,'SCADA Data'!H$37:H$8980,""),IF('SCADA Data - Historic'!$B$37:$B$8980=$B220,'SCADA Data - Historic'!H$37:H$8980,""))))</f>
        <v>172.41000366210938</v>
      </c>
      <c r="L220" s="250" t="str">
        <f t="array" aca="1" ref="L220" ca="1">IFERROR(INDEX('Data Tab - SH Infill'!$S$37:$S$402,MATCH($B220,INT('Data Tab - SH Infill'!$C$37:$C$402)*('Data Tab - SH Infill'!$S$37:$S$402&lt;&gt;""),0)),"")</f>
        <v/>
      </c>
    </row>
    <row r="221" spans="2:12" s="264" customFormat="1" x14ac:dyDescent="0.2">
      <c r="B221" s="265">
        <f t="shared" ca="1" si="3"/>
        <v>45137</v>
      </c>
      <c r="C221" s="266" cm="1">
        <f t="array" aca="1" ref="C221" ca="1">IF($B221="","",IFERROR(IF(INDEX('Data Tab - BV Infill'!R$37:R$1000,MATCH($B221,INT('Data Tab - BV Infill'!$C$37:$C$1000),0))="",NA(),INDEX('Data Tab - BV Infill'!R$37:R$1000,MATCH($B221,INT('Data Tab - BV Infill'!$C$37:$C$1000),0))),MAX(IF('SCADA Data'!$B$37:$B$402=$B221,'SCADA Data'!D$37:D$402,""),IF('SCADA Data - Historic'!$B$37:$B$402=$B221,'SCADA Data - Historic'!D$37:D$402,""))))</f>
        <v>177.703125</v>
      </c>
      <c r="D221" s="267" cm="1">
        <f t="array" aca="1" ref="D221" ca="1">IF($B221="","",IFERROR(IF(INDEX('Data Tab - BV Infill'!T$37:T$1000,MATCH($B221,INT('Data Tab - BV Infill'!$C$37:$C$1000),0))="",NA(),INDEX('Data Tab - BV Infill'!T$37:T$1000,MATCH($B221,INT('Data Tab - BV Infill'!$C$37:$C$1000),0))),MAX(IF('SCADA Data'!$B$37:$B$402=$B221,'SCADA Data'!E$37:E$402,""),IF('SCADA Data - Historic'!$B$37:$B$402=$B221,'SCADA Data - Historic'!E$37:E$402,""))))</f>
        <v>165.3363037109375</v>
      </c>
      <c r="E221" s="267" cm="1">
        <f t="array" aca="1" ref="E221" ca="1">IF($B221="","",IFERROR(IF(INDEX('Data Tab - BV Infill'!U$37:U$1000,MATCH($B221,INT('Data Tab - BV Infill'!$C$37:$C$1000),0))="",NA(),INDEX('Data Tab - BV Infill'!U$37:U$1000,MATCH($B221,INT('Data Tab - BV Infill'!$C$37:$C$1000),0))),MAX(IF('SCADA Data'!$B$37:$B$402=$B221,'SCADA Data'!F$37:F$402,""),IF('SCADA Data - Historic'!$B$37:$B$402=$B221,'SCADA Data - Historic'!F$37:F$402,""))))</f>
        <v>0</v>
      </c>
      <c r="F221" s="101" t="str">
        <f t="array" aca="1" ref="F221" ca="1">IFERROR(INDEX('Data Tab - BV Infill'!$S$37:$S$402,MATCH($B221,INT('Data Tab - BV Infill'!$C$37:$C$402)*('Data Tab - BV Infill'!$S$37:$S$402&lt;&gt;""),0)),"")</f>
        <v/>
      </c>
      <c r="G221" s="266" cm="1">
        <f t="array" aca="1" ref="G221" ca="1">IF($B221="","",IFERROR(IF(INDEX('Data Tab - MK Infill'!R$37:R$402,MATCH($B221,INT('Data Tab - MK Infill'!$C$37:$C$402),0))="",NA(),INDEX('Data Tab - MK Infill'!R$37:R$402,MATCH($B221,INT('Data Tab - MK Infill'!$C$37:$C$402),0))),MAX(IF('SCADA Data'!$B$37:$B$402=$B221,'SCADA Data'!G$37:G$402,""),IF('SCADA Data - Historic'!$B$37:$B$402=$B221,'SCADA Data - Historic'!G$37:G$402,""))))</f>
        <v>811</v>
      </c>
      <c r="H221" s="101" t="str">
        <f t="array" aca="1" ref="H221" ca="1">IFERROR(INDEX('Data Tab - MK Infill'!$S$37:$S$402,MATCH($B221,INT('Data Tab - MK Infill'!$C$37:$C$402)*('Data Tab - MK Infill'!$S$37:$S$402&lt;&gt;""),0)),"")</f>
        <v/>
      </c>
      <c r="I221" s="266" cm="1">
        <f t="array" aca="1" ref="I221" ca="1">IF($B221="","",IFERROR(IF(INDEX('Data Tab - NH Infill'!R$37:R$1000,MATCH($B221,INT('Data Tab - NH Infill'!$C$37:$C$1000),0))="",NA(),INDEX('Data Tab - NH Infill'!R$37:R$1000,MATCH($B221,INT('Data Tab - NH Infill'!$C$37:$C$1000),0))),MAX(IF('SCADA Data'!$B$37:$B$402=$B221,'SCADA Data'!I$37:I$402,""),IF('SCADA Data - Historic'!$B$37:$B$402=$B221,'SCADA Data - Historic'!I$37:I$402,""))))</f>
        <v>1311</v>
      </c>
      <c r="J221" s="101" t="str">
        <f t="array" aca="1" ref="J221" ca="1">IFERROR(INDEX('Data Tab - NH Infill'!$S$37:$S$1000,MATCH($B221,INT('Data Tab - NH Infill'!$C$37:$C$1000)*('Data Tab - NH Infill'!$S$37:$S$1000&lt;&gt;""),0)),"")</f>
        <v/>
      </c>
      <c r="K221" s="266">
        <f t="array" aca="1" ref="K221" ca="1">IF($B221="","",IFERROR(IF(INDEX('Data Tab - SH Infill'!R$37:R$402,MATCH($B221,INT('Data Tab - SH Infill'!$C$37:$C$402),0))="",NA(),INDEX('Data Tab - SH Infill'!R$37:R$402,MATCH($B221,INT('Data Tab - SH Infill'!$C$37:$C$402),0))),MAX(IF('SCADA Data'!$B$37:$B$8980=$B221,'SCADA Data'!H$37:H$8980,""),IF('SCADA Data - Historic'!$B$37:$B$8980=$B221,'SCADA Data - Historic'!H$37:H$8980,""))))</f>
        <v>177.96000671386719</v>
      </c>
      <c r="L221" s="249" t="str">
        <f t="array" aca="1" ref="L221" ca="1">IFERROR(INDEX('Data Tab - SH Infill'!$S$37:$S$402,MATCH($B221,INT('Data Tab - SH Infill'!$C$37:$C$402)*('Data Tab - SH Infill'!$S$37:$S$402&lt;&gt;""),0)),"")</f>
        <v/>
      </c>
    </row>
    <row r="222" spans="2:12" s="264" customFormat="1" x14ac:dyDescent="0.2">
      <c r="B222" s="265">
        <f t="shared" ca="1" si="3"/>
        <v>45138</v>
      </c>
      <c r="C222" s="268" cm="1">
        <f t="array" aca="1" ref="C222" ca="1">IF($B222="","",IFERROR(IF(INDEX('Data Tab - BV Infill'!R$37:R$1000,MATCH($B222,INT('Data Tab - BV Infill'!$C$37:$C$1000),0))="",NA(),INDEX('Data Tab - BV Infill'!R$37:R$1000,MATCH($B222,INT('Data Tab - BV Infill'!$C$37:$C$1000),0))),MAX(IF('SCADA Data'!$B$37:$B$402=$B222,'SCADA Data'!D$37:D$402,""),IF('SCADA Data - Historic'!$B$37:$B$402=$B222,'SCADA Data - Historic'!D$37:D$402,""))))</f>
        <v>176.408203125</v>
      </c>
      <c r="D222" s="269" cm="1">
        <f t="array" aca="1" ref="D222" ca="1">IF($B222="","",IFERROR(IF(INDEX('Data Tab - BV Infill'!T$37:T$1000,MATCH($B222,INT('Data Tab - BV Infill'!$C$37:$C$1000),0))="",NA(),INDEX('Data Tab - BV Infill'!T$37:T$1000,MATCH($B222,INT('Data Tab - BV Infill'!$C$37:$C$1000),0))),MAX(IF('SCADA Data'!$B$37:$B$402=$B222,'SCADA Data'!E$37:E$402,""),IF('SCADA Data - Historic'!$B$37:$B$402=$B222,'SCADA Data - Historic'!E$37:E$402,""))))</f>
        <v>185.6060791015625</v>
      </c>
      <c r="E222" s="269" cm="1">
        <f t="array" aca="1" ref="E222" ca="1">IF($B222="","",IFERROR(IF(INDEX('Data Tab - BV Infill'!U$37:U$1000,MATCH($B222,INT('Data Tab - BV Infill'!$C$37:$C$1000),0))="",NA(),INDEX('Data Tab - BV Infill'!U$37:U$1000,MATCH($B222,INT('Data Tab - BV Infill'!$C$37:$C$1000),0))),MAX(IF('SCADA Data'!$B$37:$B$402=$B222,'SCADA Data'!F$37:F$402,""),IF('SCADA Data - Historic'!$B$37:$B$402=$B222,'SCADA Data - Historic'!F$37:F$402,""))))</f>
        <v>0</v>
      </c>
      <c r="F222" s="114" t="str">
        <f t="array" aca="1" ref="F222" ca="1">IFERROR(INDEX('Data Tab - BV Infill'!$S$37:$S$402,MATCH($B222,INT('Data Tab - BV Infill'!$C$37:$C$402)*('Data Tab - BV Infill'!$S$37:$S$402&lt;&gt;""),0)),"")</f>
        <v/>
      </c>
      <c r="G222" s="270" cm="1">
        <f t="array" aca="1" ref="G222" ca="1">IF($B222="","",IFERROR(IF(INDEX('Data Tab - MK Infill'!R$37:R$402,MATCH($B222,INT('Data Tab - MK Infill'!$C$37:$C$402),0))="",NA(),INDEX('Data Tab - MK Infill'!R$37:R$402,MATCH($B222,INT('Data Tab - MK Infill'!$C$37:$C$402),0))),MAX(IF('SCADA Data'!$B$37:$B$402=$B222,'SCADA Data'!G$37:G$402,""),IF('SCADA Data - Historic'!$B$37:$B$402=$B222,'SCADA Data - Historic'!G$37:G$402,""))))</f>
        <v>824</v>
      </c>
      <c r="H222" s="114" t="str">
        <f t="array" aca="1" ref="H222" ca="1">IFERROR(INDEX('Data Tab - MK Infill'!$S$37:$S$402,MATCH($B222,INT('Data Tab - MK Infill'!$C$37:$C$402)*('Data Tab - MK Infill'!$S$37:$S$402&lt;&gt;""),0)),"")</f>
        <v/>
      </c>
      <c r="I222" s="273" cm="1">
        <f t="array" aca="1" ref="I222" ca="1">IF($B222="","",IFERROR(IF(INDEX('Data Tab - NH Infill'!R$37:R$1000,MATCH($B222,INT('Data Tab - NH Infill'!$C$37:$C$1000),0))="",NA(),INDEX('Data Tab - NH Infill'!R$37:R$1000,MATCH($B222,INT('Data Tab - NH Infill'!$C$37:$C$1000),0))),MAX(IF('SCADA Data'!$B$37:$B$402=$B222,'SCADA Data'!I$37:I$402,""),IF('SCADA Data - Historic'!$B$37:$B$402=$B222,'SCADA Data - Historic'!I$37:I$402,""))))</f>
        <v>1253</v>
      </c>
      <c r="J222" s="114" t="str">
        <f t="array" aca="1" ref="J222" ca="1">IFERROR(INDEX('Data Tab - NH Infill'!$S$37:$S$1000,MATCH($B222,INT('Data Tab - NH Infill'!$C$37:$C$1000)*('Data Tab - NH Infill'!$S$37:$S$1000&lt;&gt;""),0)),"")</f>
        <v/>
      </c>
      <c r="K222" s="272">
        <f t="array" aca="1" ref="K222" ca="1">IF($B222="","",IFERROR(IF(INDEX('Data Tab - SH Infill'!R$37:R$402,MATCH($B222,INT('Data Tab - SH Infill'!$C$37:$C$402),0))="",NA(),INDEX('Data Tab - SH Infill'!R$37:R$402,MATCH($B222,INT('Data Tab - SH Infill'!$C$37:$C$402),0))),MAX(IF('SCADA Data'!$B$37:$B$8980=$B222,'SCADA Data'!H$37:H$8980,""),IF('SCADA Data - Historic'!$B$37:$B$8980=$B222,'SCADA Data - Historic'!H$37:H$8980,""))))</f>
        <v>168.33999633789063</v>
      </c>
      <c r="L222" s="250" t="str">
        <f t="array" aca="1" ref="L222" ca="1">IFERROR(INDEX('Data Tab - SH Infill'!$S$37:$S$402,MATCH($B222,INT('Data Tab - SH Infill'!$C$37:$C$402)*('Data Tab - SH Infill'!$S$37:$S$402&lt;&gt;""),0)),"")</f>
        <v/>
      </c>
    </row>
    <row r="223" spans="2:12" s="264" customFormat="1" x14ac:dyDescent="0.2">
      <c r="B223" s="265">
        <f t="shared" ca="1" si="3"/>
        <v>45139</v>
      </c>
      <c r="C223" s="266" cm="1">
        <f t="array" aca="1" ref="C223" ca="1">IF($B223="","",IFERROR(IF(INDEX('Data Tab - BV Infill'!R$37:R$1000,MATCH($B223,INT('Data Tab - BV Infill'!$C$37:$C$1000),0))="",NA(),INDEX('Data Tab - BV Infill'!R$37:R$1000,MATCH($B223,INT('Data Tab - BV Infill'!$C$37:$C$1000),0))),MAX(IF('SCADA Data'!$B$37:$B$402=$B223,'SCADA Data'!D$37:D$402,""),IF('SCADA Data - Historic'!$B$37:$B$402=$B223,'SCADA Data - Historic'!D$37:D$402,""))))</f>
        <v>171.0791015625</v>
      </c>
      <c r="D223" s="267" cm="1">
        <f t="array" aca="1" ref="D223" ca="1">IF($B223="","",IFERROR(IF(INDEX('Data Tab - BV Infill'!T$37:T$1000,MATCH($B223,INT('Data Tab - BV Infill'!$C$37:$C$1000),0))="",NA(),INDEX('Data Tab - BV Infill'!T$37:T$1000,MATCH($B223,INT('Data Tab - BV Infill'!$C$37:$C$1000),0))),MAX(IF('SCADA Data'!$B$37:$B$402=$B223,'SCADA Data'!E$37:E$402,""),IF('SCADA Data - Historic'!$B$37:$B$402=$B223,'SCADA Data - Historic'!E$37:E$402,""))))</f>
        <v>172.1429443359375</v>
      </c>
      <c r="E223" s="267" cm="1">
        <f t="array" aca="1" ref="E223" ca="1">IF($B223="","",IFERROR(IF(INDEX('Data Tab - BV Infill'!U$37:U$1000,MATCH($B223,INT('Data Tab - BV Infill'!$C$37:$C$1000),0))="",NA(),INDEX('Data Tab - BV Infill'!U$37:U$1000,MATCH($B223,INT('Data Tab - BV Infill'!$C$37:$C$1000),0))),MAX(IF('SCADA Data'!$B$37:$B$402=$B223,'SCADA Data'!F$37:F$402,""),IF('SCADA Data - Historic'!$B$37:$B$402=$B223,'SCADA Data - Historic'!F$37:F$402,""))))</f>
        <v>0</v>
      </c>
      <c r="F223" s="101" t="str">
        <f t="array" aca="1" ref="F223" ca="1">IFERROR(INDEX('Data Tab - BV Infill'!$S$37:$S$402,MATCH($B223,INT('Data Tab - BV Infill'!$C$37:$C$402)*('Data Tab - BV Infill'!$S$37:$S$402&lt;&gt;""),0)),"")</f>
        <v/>
      </c>
      <c r="G223" s="266" cm="1">
        <f t="array" aca="1" ref="G223" ca="1">IF($B223="","",IFERROR(IF(INDEX('Data Tab - MK Infill'!R$37:R$402,MATCH($B223,INT('Data Tab - MK Infill'!$C$37:$C$402),0))="",NA(),INDEX('Data Tab - MK Infill'!R$37:R$402,MATCH($B223,INT('Data Tab - MK Infill'!$C$37:$C$402),0))),MAX(IF('SCADA Data'!$B$37:$B$402=$B223,'SCADA Data'!G$37:G$402,""),IF('SCADA Data - Historic'!$B$37:$B$402=$B223,'SCADA Data - Historic'!G$37:G$402,""))))</f>
        <v>962</v>
      </c>
      <c r="H223" s="101" t="str">
        <f t="array" aca="1" ref="H223" ca="1">IFERROR(INDEX('Data Tab - MK Infill'!$S$37:$S$402,MATCH($B223,INT('Data Tab - MK Infill'!$C$37:$C$402)*('Data Tab - MK Infill'!$S$37:$S$402&lt;&gt;""),0)),"")</f>
        <v/>
      </c>
      <c r="I223" s="266" cm="1">
        <f t="array" aca="1" ref="I223" ca="1">IF($B223="","",IFERROR(IF(INDEX('Data Tab - NH Infill'!R$37:R$1000,MATCH($B223,INT('Data Tab - NH Infill'!$C$37:$C$1000),0))="",NA(),INDEX('Data Tab - NH Infill'!R$37:R$1000,MATCH($B223,INT('Data Tab - NH Infill'!$C$37:$C$1000),0))),MAX(IF('SCADA Data'!$B$37:$B$402=$B223,'SCADA Data'!I$37:I$402,""),IF('SCADA Data - Historic'!$B$37:$B$402=$B223,'SCADA Data - Historic'!I$37:I$402,""))))</f>
        <v>1297.5</v>
      </c>
      <c r="J223" s="101" t="str">
        <f t="array" aca="1" ref="J223" ca="1">IFERROR(INDEX('Data Tab - NH Infill'!$S$37:$S$1000,MATCH($B223,INT('Data Tab - NH Infill'!$C$37:$C$1000)*('Data Tab - NH Infill'!$S$37:$S$1000&lt;&gt;""),0)),"")</f>
        <v/>
      </c>
      <c r="K223" s="266">
        <f t="array" aca="1" ref="K223" ca="1">IF($B223="","",IFERROR(IF(INDEX('Data Tab - SH Infill'!R$37:R$402,MATCH($B223,INT('Data Tab - SH Infill'!$C$37:$C$402),0))="",NA(),INDEX('Data Tab - SH Infill'!R$37:R$402,MATCH($B223,INT('Data Tab - SH Infill'!$C$37:$C$402),0))),MAX(IF('SCADA Data'!$B$37:$B$8980=$B223,'SCADA Data'!H$37:H$8980,""),IF('SCADA Data - Historic'!$B$37:$B$8980=$B223,'SCADA Data - Historic'!H$37:H$8980,""))))</f>
        <v>158.41999816894531</v>
      </c>
      <c r="L223" s="249" t="str">
        <f t="array" aca="1" ref="L223" ca="1">IFERROR(INDEX('Data Tab - SH Infill'!$S$37:$S$402,MATCH($B223,INT('Data Tab - SH Infill'!$C$37:$C$402)*('Data Tab - SH Infill'!$S$37:$S$402&lt;&gt;""),0)),"")</f>
        <v/>
      </c>
    </row>
    <row r="224" spans="2:12" s="264" customFormat="1" x14ac:dyDescent="0.2">
      <c r="B224" s="265">
        <f t="shared" ca="1" si="3"/>
        <v>45140</v>
      </c>
      <c r="C224" s="268" cm="1">
        <f t="array" aca="1" ref="C224" ca="1">IF($B224="","",IFERROR(IF(INDEX('Data Tab - BV Infill'!R$37:R$1000,MATCH($B224,INT('Data Tab - BV Infill'!$C$37:$C$1000),0))="",NA(),INDEX('Data Tab - BV Infill'!R$37:R$1000,MATCH($B224,INT('Data Tab - BV Infill'!$C$37:$C$1000),0))),MAX(IF('SCADA Data'!$B$37:$B$402=$B224,'SCADA Data'!D$37:D$402,""),IF('SCADA Data - Historic'!$B$37:$B$402=$B224,'SCADA Data - Historic'!D$37:D$402,""))))</f>
        <v>154.693359375</v>
      </c>
      <c r="D224" s="269" cm="1">
        <f t="array" aca="1" ref="D224" ca="1">IF($B224="","",IFERROR(IF(INDEX('Data Tab - BV Infill'!T$37:T$1000,MATCH($B224,INT('Data Tab - BV Infill'!$C$37:$C$1000),0))="",NA(),INDEX('Data Tab - BV Infill'!T$37:T$1000,MATCH($B224,INT('Data Tab - BV Infill'!$C$37:$C$1000),0))),MAX(IF('SCADA Data'!$B$37:$B$402=$B224,'SCADA Data'!E$37:E$402,""),IF('SCADA Data - Historic'!$B$37:$B$402=$B224,'SCADA Data - Historic'!E$37:E$402,""))))</f>
        <v>153.64990234375</v>
      </c>
      <c r="E224" s="269" cm="1">
        <f t="array" aca="1" ref="E224" ca="1">IF($B224="","",IFERROR(IF(INDEX('Data Tab - BV Infill'!U$37:U$1000,MATCH($B224,INT('Data Tab - BV Infill'!$C$37:$C$1000),0))="",NA(),INDEX('Data Tab - BV Infill'!U$37:U$1000,MATCH($B224,INT('Data Tab - BV Infill'!$C$37:$C$1000),0))),MAX(IF('SCADA Data'!$B$37:$B$402=$B224,'SCADA Data'!F$37:F$402,""),IF('SCADA Data - Historic'!$B$37:$B$402=$B224,'SCADA Data - Historic'!F$37:F$402,""))))</f>
        <v>0</v>
      </c>
      <c r="F224" s="114" t="str">
        <f t="array" aca="1" ref="F224" ca="1">IFERROR(INDEX('Data Tab - BV Infill'!$S$37:$S$402,MATCH($B224,INT('Data Tab - BV Infill'!$C$37:$C$402)*('Data Tab - BV Infill'!$S$37:$S$402&lt;&gt;""),0)),"")</f>
        <v/>
      </c>
      <c r="G224" s="270" cm="1">
        <f t="array" aca="1" ref="G224" ca="1">IF($B224="","",IFERROR(IF(INDEX('Data Tab - MK Infill'!R$37:R$402,MATCH($B224,INT('Data Tab - MK Infill'!$C$37:$C$402),0))="",NA(),INDEX('Data Tab - MK Infill'!R$37:R$402,MATCH($B224,INT('Data Tab - MK Infill'!$C$37:$C$402),0))),MAX(IF('SCADA Data'!$B$37:$B$402=$B224,'SCADA Data'!G$37:G$402,""),IF('SCADA Data - Historic'!$B$37:$B$402=$B224,'SCADA Data - Historic'!G$37:G$402,""))))</f>
        <v>993</v>
      </c>
      <c r="H224" s="114" t="str">
        <f t="array" aca="1" ref="H224" ca="1">IFERROR(INDEX('Data Tab - MK Infill'!$S$37:$S$402,MATCH($B224,INT('Data Tab - MK Infill'!$C$37:$C$402)*('Data Tab - MK Infill'!$S$37:$S$402&lt;&gt;""),0)),"")</f>
        <v/>
      </c>
      <c r="I224" s="273" cm="1">
        <f t="array" aca="1" ref="I224" ca="1">IF($B224="","",IFERROR(IF(INDEX('Data Tab - NH Infill'!R$37:R$1000,MATCH($B224,INT('Data Tab - NH Infill'!$C$37:$C$1000),0))="",NA(),INDEX('Data Tab - NH Infill'!R$37:R$1000,MATCH($B224,INT('Data Tab - NH Infill'!$C$37:$C$1000),0))),MAX(IF('SCADA Data'!$B$37:$B$402=$B224,'SCADA Data'!I$37:I$402,""),IF('SCADA Data - Historic'!$B$37:$B$402=$B224,'SCADA Data - Historic'!I$37:I$402,""))))</f>
        <v>1263</v>
      </c>
      <c r="J224" s="114" t="str">
        <f t="array" aca="1" ref="J224" ca="1">IFERROR(INDEX('Data Tab - NH Infill'!$S$37:$S$1000,MATCH($B224,INT('Data Tab - NH Infill'!$C$37:$C$1000)*('Data Tab - NH Infill'!$S$37:$S$1000&lt;&gt;""),0)),"")</f>
        <v/>
      </c>
      <c r="K224" s="272">
        <f t="array" aca="1" ref="K224" ca="1">IF($B224="","",IFERROR(IF(INDEX('Data Tab - SH Infill'!R$37:R$402,MATCH($B224,INT('Data Tab - SH Infill'!$C$37:$C$402),0))="",NA(),INDEX('Data Tab - SH Infill'!R$37:R$402,MATCH($B224,INT('Data Tab - SH Infill'!$C$37:$C$402),0))),MAX(IF('SCADA Data'!$B$37:$B$8980=$B224,'SCADA Data'!H$37:H$8980,""),IF('SCADA Data - Historic'!$B$37:$B$8980=$B224,'SCADA Data - Historic'!H$37:H$8980,""))))</f>
        <v>160.27000427246094</v>
      </c>
      <c r="L224" s="250" t="str">
        <f t="array" aca="1" ref="L224" ca="1">IFERROR(INDEX('Data Tab - SH Infill'!$S$37:$S$402,MATCH($B224,INT('Data Tab - SH Infill'!$C$37:$C$402)*('Data Tab - SH Infill'!$S$37:$S$402&lt;&gt;""),0)),"")</f>
        <v/>
      </c>
    </row>
    <row r="225" spans="2:12" s="264" customFormat="1" x14ac:dyDescent="0.2">
      <c r="B225" s="265">
        <f t="shared" ca="1" si="3"/>
        <v>45141</v>
      </c>
      <c r="C225" s="266" cm="1">
        <f t="array" aca="1" ref="C225" ca="1">IF($B225="","",IFERROR(IF(INDEX('Data Tab - BV Infill'!R$37:R$1000,MATCH($B225,INT('Data Tab - BV Infill'!$C$37:$C$1000),0))="",NA(),INDEX('Data Tab - BV Infill'!R$37:R$1000,MATCH($B225,INT('Data Tab - BV Infill'!$C$37:$C$1000),0))),MAX(IF('SCADA Data'!$B$37:$B$402=$B225,'SCADA Data'!D$37:D$402,""),IF('SCADA Data - Historic'!$B$37:$B$402=$B225,'SCADA Data - Historic'!D$37:D$402,""))))</f>
        <v>158.6279296875</v>
      </c>
      <c r="D225" s="267" cm="1">
        <f t="array" aca="1" ref="D225" ca="1">IF($B225="","",IFERROR(IF(INDEX('Data Tab - BV Infill'!T$37:T$1000,MATCH($B225,INT('Data Tab - BV Infill'!$C$37:$C$1000),0))="",NA(),INDEX('Data Tab - BV Infill'!T$37:T$1000,MATCH($B225,INT('Data Tab - BV Infill'!$C$37:$C$1000),0))),MAX(IF('SCADA Data'!$B$37:$B$402=$B225,'SCADA Data'!E$37:E$402,""),IF('SCADA Data - Historic'!$B$37:$B$402=$B225,'SCADA Data - Historic'!E$37:E$402,""))))</f>
        <v>164.1943359375</v>
      </c>
      <c r="E225" s="267" cm="1">
        <f t="array" aca="1" ref="E225" ca="1">IF($B225="","",IFERROR(IF(INDEX('Data Tab - BV Infill'!U$37:U$1000,MATCH($B225,INT('Data Tab - BV Infill'!$C$37:$C$1000),0))="",NA(),INDEX('Data Tab - BV Infill'!U$37:U$1000,MATCH($B225,INT('Data Tab - BV Infill'!$C$37:$C$1000),0))),MAX(IF('SCADA Data'!$B$37:$B$402=$B225,'SCADA Data'!F$37:F$402,""),IF('SCADA Data - Historic'!$B$37:$B$402=$B225,'SCADA Data - Historic'!F$37:F$402,""))))</f>
        <v>0</v>
      </c>
      <c r="F225" s="101" t="str">
        <f t="array" aca="1" ref="F225" ca="1">IFERROR(INDEX('Data Tab - BV Infill'!$S$37:$S$402,MATCH($B225,INT('Data Tab - BV Infill'!$C$37:$C$402)*('Data Tab - BV Infill'!$S$37:$S$402&lt;&gt;""),0)),"")</f>
        <v/>
      </c>
      <c r="G225" s="266" cm="1">
        <f t="array" aca="1" ref="G225" ca="1">IF($B225="","",IFERROR(IF(INDEX('Data Tab - MK Infill'!R$37:R$402,MATCH($B225,INT('Data Tab - MK Infill'!$C$37:$C$402),0))="",NA(),INDEX('Data Tab - MK Infill'!R$37:R$402,MATCH($B225,INT('Data Tab - MK Infill'!$C$37:$C$402),0))),MAX(IF('SCADA Data'!$B$37:$B$402=$B225,'SCADA Data'!G$37:G$402,""),IF('SCADA Data - Historic'!$B$37:$B$402=$B225,'SCADA Data - Historic'!G$37:G$402,""))))</f>
        <v>994</v>
      </c>
      <c r="H225" s="101" t="str">
        <f t="array" aca="1" ref="H225" ca="1">IFERROR(INDEX('Data Tab - MK Infill'!$S$37:$S$402,MATCH($B225,INT('Data Tab - MK Infill'!$C$37:$C$402)*('Data Tab - MK Infill'!$S$37:$S$402&lt;&gt;""),0)),"")</f>
        <v/>
      </c>
      <c r="I225" s="266" cm="1">
        <f t="array" aca="1" ref="I225" ca="1">IF($B225="","",IFERROR(IF(INDEX('Data Tab - NH Infill'!R$37:R$1000,MATCH($B225,INT('Data Tab - NH Infill'!$C$37:$C$1000),0))="",NA(),INDEX('Data Tab - NH Infill'!R$37:R$1000,MATCH($B225,INT('Data Tab - NH Infill'!$C$37:$C$1000),0))),MAX(IF('SCADA Data'!$B$37:$B$402=$B225,'SCADA Data'!I$37:I$402,""),IF('SCADA Data - Historic'!$B$37:$B$402=$B225,'SCADA Data - Historic'!I$37:I$402,""))))</f>
        <v>1150</v>
      </c>
      <c r="J225" s="101" t="str">
        <f t="array" aca="1" ref="J225" ca="1">IFERROR(INDEX('Data Tab - NH Infill'!$S$37:$S$1000,MATCH($B225,INT('Data Tab - NH Infill'!$C$37:$C$1000)*('Data Tab - NH Infill'!$S$37:$S$1000&lt;&gt;""),0)),"")</f>
        <v/>
      </c>
      <c r="K225" s="266">
        <f t="array" aca="1" ref="K225" ca="1">IF($B225="","",IFERROR(IF(INDEX('Data Tab - SH Infill'!R$37:R$402,MATCH($B225,INT('Data Tab - SH Infill'!$C$37:$C$402),0))="",NA(),INDEX('Data Tab - SH Infill'!R$37:R$402,MATCH($B225,INT('Data Tab - SH Infill'!$C$37:$C$402),0))),MAX(IF('SCADA Data'!$B$37:$B$8980=$B225,'SCADA Data'!H$37:H$8980,""),IF('SCADA Data - Historic'!$B$37:$B$8980=$B225,'SCADA Data - Historic'!H$37:H$8980,""))))</f>
        <v>164.64999389648438</v>
      </c>
      <c r="L225" s="249" t="str">
        <f t="array" aca="1" ref="L225" ca="1">IFERROR(INDEX('Data Tab - SH Infill'!$S$37:$S$402,MATCH($B225,INT('Data Tab - SH Infill'!$C$37:$C$402)*('Data Tab - SH Infill'!$S$37:$S$402&lt;&gt;""),0)),"")</f>
        <v/>
      </c>
    </row>
    <row r="226" spans="2:12" s="264" customFormat="1" x14ac:dyDescent="0.2">
      <c r="B226" s="265">
        <f t="shared" ca="1" si="3"/>
        <v>45142</v>
      </c>
      <c r="C226" s="268" cm="1">
        <f t="array" aca="1" ref="C226" ca="1">IF($B226="","",IFERROR(IF(INDEX('Data Tab - BV Infill'!R$37:R$1000,MATCH($B226,INT('Data Tab - BV Infill'!$C$37:$C$1000),0))="",NA(),INDEX('Data Tab - BV Infill'!R$37:R$1000,MATCH($B226,INT('Data Tab - BV Infill'!$C$37:$C$1000),0))),MAX(IF('SCADA Data'!$B$37:$B$402=$B226,'SCADA Data'!D$37:D$402,""),IF('SCADA Data - Historic'!$B$37:$B$402=$B226,'SCADA Data - Historic'!D$37:D$402,""))))</f>
        <v>155.091796875</v>
      </c>
      <c r="D226" s="269" cm="1">
        <f t="array" aca="1" ref="D226" ca="1">IF($B226="","",IFERROR(IF(INDEX('Data Tab - BV Infill'!T$37:T$1000,MATCH($B226,INT('Data Tab - BV Infill'!$C$37:$C$1000),0))="",NA(),INDEX('Data Tab - BV Infill'!T$37:T$1000,MATCH($B226,INT('Data Tab - BV Infill'!$C$37:$C$1000),0))),MAX(IF('SCADA Data'!$B$37:$B$402=$B226,'SCADA Data'!E$37:E$402,""),IF('SCADA Data - Historic'!$B$37:$B$402=$B226,'SCADA Data - Historic'!E$37:E$402,""))))</f>
        <v>161.1181640625</v>
      </c>
      <c r="E226" s="269" cm="1">
        <f t="array" aca="1" ref="E226" ca="1">IF($B226="","",IFERROR(IF(INDEX('Data Tab - BV Infill'!U$37:U$1000,MATCH($B226,INT('Data Tab - BV Infill'!$C$37:$C$1000),0))="",NA(),INDEX('Data Tab - BV Infill'!U$37:U$1000,MATCH($B226,INT('Data Tab - BV Infill'!$C$37:$C$1000),0))),MAX(IF('SCADA Data'!$B$37:$B$402=$B226,'SCADA Data'!F$37:F$402,""),IF('SCADA Data - Historic'!$B$37:$B$402=$B226,'SCADA Data - Historic'!F$37:F$402,""))))</f>
        <v>0</v>
      </c>
      <c r="F226" s="114" t="str">
        <f t="array" aca="1" ref="F226" ca="1">IFERROR(INDEX('Data Tab - BV Infill'!$S$37:$S$402,MATCH($B226,INT('Data Tab - BV Infill'!$C$37:$C$402)*('Data Tab - BV Infill'!$S$37:$S$402&lt;&gt;""),0)),"")</f>
        <v/>
      </c>
      <c r="G226" s="270" cm="1">
        <f t="array" aca="1" ref="G226" ca="1">IF($B226="","",IFERROR(IF(INDEX('Data Tab - MK Infill'!R$37:R$402,MATCH($B226,INT('Data Tab - MK Infill'!$C$37:$C$402),0))="",NA(),INDEX('Data Tab - MK Infill'!R$37:R$402,MATCH($B226,INT('Data Tab - MK Infill'!$C$37:$C$402),0))),MAX(IF('SCADA Data'!$B$37:$B$402=$B226,'SCADA Data'!G$37:G$402,""),IF('SCADA Data - Historic'!$B$37:$B$402=$B226,'SCADA Data - Historic'!G$37:G$402,""))))</f>
        <v>994</v>
      </c>
      <c r="H226" s="114" t="str">
        <f t="array" aca="1" ref="H226" ca="1">IFERROR(INDEX('Data Tab - MK Infill'!$S$37:$S$402,MATCH($B226,INT('Data Tab - MK Infill'!$C$37:$C$402)*('Data Tab - MK Infill'!$S$37:$S$402&lt;&gt;""),0)),"")</f>
        <v/>
      </c>
      <c r="I226" s="273" cm="1">
        <f t="array" aca="1" ref="I226" ca="1">IF($B226="","",IFERROR(IF(INDEX('Data Tab - NH Infill'!R$37:R$1000,MATCH($B226,INT('Data Tab - NH Infill'!$C$37:$C$1000),0))="",NA(),INDEX('Data Tab - NH Infill'!R$37:R$1000,MATCH($B226,INT('Data Tab - NH Infill'!$C$37:$C$1000),0))),MAX(IF('SCADA Data'!$B$37:$B$402=$B226,'SCADA Data'!I$37:I$402,""),IF('SCADA Data - Historic'!$B$37:$B$402=$B226,'SCADA Data - Historic'!I$37:I$402,""))))</f>
        <v>1328</v>
      </c>
      <c r="J226" s="114" t="str">
        <f t="array" aca="1" ref="J226" ca="1">IFERROR(INDEX('Data Tab - NH Infill'!$S$37:$S$1000,MATCH($B226,INT('Data Tab - NH Infill'!$C$37:$C$1000)*('Data Tab - NH Infill'!$S$37:$S$1000&lt;&gt;""),0)),"")</f>
        <v/>
      </c>
      <c r="K226" s="272">
        <f t="array" aca="1" ref="K226" ca="1">IF($B226="","",IFERROR(IF(INDEX('Data Tab - SH Infill'!R$37:R$402,MATCH($B226,INT('Data Tab - SH Infill'!$C$37:$C$402),0))="",NA(),INDEX('Data Tab - SH Infill'!R$37:R$402,MATCH($B226,INT('Data Tab - SH Infill'!$C$37:$C$402),0))),MAX(IF('SCADA Data'!$B$37:$B$8980=$B226,'SCADA Data'!H$37:H$8980,""),IF('SCADA Data - Historic'!$B$37:$B$8980=$B226,'SCADA Data - Historic'!H$37:H$8980,""))))</f>
        <v>190.27000427246094</v>
      </c>
      <c r="L226" s="250" t="str">
        <f t="array" aca="1" ref="L226" ca="1">IFERROR(INDEX('Data Tab - SH Infill'!$S$37:$S$402,MATCH($B226,INT('Data Tab - SH Infill'!$C$37:$C$402)*('Data Tab - SH Infill'!$S$37:$S$402&lt;&gt;""),0)),"")</f>
        <v/>
      </c>
    </row>
    <row r="227" spans="2:12" s="264" customFormat="1" x14ac:dyDescent="0.2">
      <c r="B227" s="265">
        <f t="shared" ca="1" si="3"/>
        <v>45143</v>
      </c>
      <c r="C227" s="266" cm="1">
        <f t="array" aca="1" ref="C227" ca="1">IF($B227="","",IFERROR(IF(INDEX('Data Tab - BV Infill'!R$37:R$1000,MATCH($B227,INT('Data Tab - BV Infill'!$C$37:$C$1000),0))="",NA(),INDEX('Data Tab - BV Infill'!R$37:R$1000,MATCH($B227,INT('Data Tab - BV Infill'!$C$37:$C$1000),0))),MAX(IF('SCADA Data'!$B$37:$B$402=$B227,'SCADA Data'!D$37:D$402,""),IF('SCADA Data - Historic'!$B$37:$B$402=$B227,'SCADA Data - Historic'!D$37:D$402,""))))</f>
        <v>174.8896484375</v>
      </c>
      <c r="D227" s="267" cm="1">
        <f t="array" aca="1" ref="D227" ca="1">IF($B227="","",IFERROR(IF(INDEX('Data Tab - BV Infill'!T$37:T$1000,MATCH($B227,INT('Data Tab - BV Infill'!$C$37:$C$1000),0))="",NA(),INDEX('Data Tab - BV Infill'!T$37:T$1000,MATCH($B227,INT('Data Tab - BV Infill'!$C$37:$C$1000),0))),MAX(IF('SCADA Data'!$B$37:$B$402=$B227,'SCADA Data'!E$37:E$402,""),IF('SCADA Data - Historic'!$B$37:$B$402=$B227,'SCADA Data - Historic'!E$37:E$402,""))))</f>
        <v>173.4697265625</v>
      </c>
      <c r="E227" s="267" cm="1">
        <f t="array" aca="1" ref="E227" ca="1">IF($B227="","",IFERROR(IF(INDEX('Data Tab - BV Infill'!U$37:U$1000,MATCH($B227,INT('Data Tab - BV Infill'!$C$37:$C$1000),0))="",NA(),INDEX('Data Tab - BV Infill'!U$37:U$1000,MATCH($B227,INT('Data Tab - BV Infill'!$C$37:$C$1000),0))),MAX(IF('SCADA Data'!$B$37:$B$402=$B227,'SCADA Data'!F$37:F$402,""),IF('SCADA Data - Historic'!$B$37:$B$402=$B227,'SCADA Data - Historic'!F$37:F$402,""))))</f>
        <v>0</v>
      </c>
      <c r="F227" s="101" t="str">
        <f t="array" aca="1" ref="F227" ca="1">IFERROR(INDEX('Data Tab - BV Infill'!$S$37:$S$402,MATCH($B227,INT('Data Tab - BV Infill'!$C$37:$C$402)*('Data Tab - BV Infill'!$S$37:$S$402&lt;&gt;""),0)),"")</f>
        <v/>
      </c>
      <c r="G227" s="266" cm="1">
        <f t="array" aca="1" ref="G227" ca="1">IF($B227="","",IFERROR(IF(INDEX('Data Tab - MK Infill'!R$37:R$402,MATCH($B227,INT('Data Tab - MK Infill'!$C$37:$C$402),0))="",NA(),INDEX('Data Tab - MK Infill'!R$37:R$402,MATCH($B227,INT('Data Tab - MK Infill'!$C$37:$C$402),0))),MAX(IF('SCADA Data'!$B$37:$B$402=$B227,'SCADA Data'!G$37:G$402,""),IF('SCADA Data - Historic'!$B$37:$B$402=$B227,'SCADA Data - Historic'!G$37:G$402,""))))</f>
        <v>994</v>
      </c>
      <c r="H227" s="101" t="str">
        <f t="array" aca="1" ref="H227" ca="1">IFERROR(INDEX('Data Tab - MK Infill'!$S$37:$S$402,MATCH($B227,INT('Data Tab - MK Infill'!$C$37:$C$402)*('Data Tab - MK Infill'!$S$37:$S$402&lt;&gt;""),0)),"")</f>
        <v/>
      </c>
      <c r="I227" s="266" cm="1">
        <f t="array" aca="1" ref="I227" ca="1">IF($B227="","",IFERROR(IF(INDEX('Data Tab - NH Infill'!R$37:R$1000,MATCH($B227,INT('Data Tab - NH Infill'!$C$37:$C$1000),0))="",NA(),INDEX('Data Tab - NH Infill'!R$37:R$1000,MATCH($B227,INT('Data Tab - NH Infill'!$C$37:$C$1000),0))),MAX(IF('SCADA Data'!$B$37:$B$402=$B227,'SCADA Data'!I$37:I$402,""),IF('SCADA Data - Historic'!$B$37:$B$402=$B227,'SCADA Data - Historic'!I$37:I$402,""))))</f>
        <v>1277</v>
      </c>
      <c r="J227" s="101" t="str">
        <f t="array" aca="1" ref="J227" ca="1">IFERROR(INDEX('Data Tab - NH Infill'!$S$37:$S$1000,MATCH($B227,INT('Data Tab - NH Infill'!$C$37:$C$1000)*('Data Tab - NH Infill'!$S$37:$S$1000&lt;&gt;""),0)),"")</f>
        <v/>
      </c>
      <c r="K227" s="266">
        <f t="array" aca="1" ref="K227" ca="1">IF($B227="","",IFERROR(IF(INDEX('Data Tab - SH Infill'!R$37:R$402,MATCH($B227,INT('Data Tab - SH Infill'!$C$37:$C$402),0))="",NA(),INDEX('Data Tab - SH Infill'!R$37:R$402,MATCH($B227,INT('Data Tab - SH Infill'!$C$37:$C$402),0))),MAX(IF('SCADA Data'!$B$37:$B$8980=$B227,'SCADA Data'!H$37:H$8980,""),IF('SCADA Data - Historic'!$B$37:$B$8980=$B227,'SCADA Data - Historic'!H$37:H$8980,""))))</f>
        <v>172.16999816894531</v>
      </c>
      <c r="L227" s="249" t="str">
        <f t="array" aca="1" ref="L227" ca="1">IFERROR(INDEX('Data Tab - SH Infill'!$S$37:$S$402,MATCH($B227,INT('Data Tab - SH Infill'!$C$37:$C$402)*('Data Tab - SH Infill'!$S$37:$S$402&lt;&gt;""),0)),"")</f>
        <v/>
      </c>
    </row>
    <row r="228" spans="2:12" s="264" customFormat="1" x14ac:dyDescent="0.2">
      <c r="B228" s="265">
        <f t="shared" ca="1" si="3"/>
        <v>45144</v>
      </c>
      <c r="C228" s="268" cm="1">
        <f t="array" aca="1" ref="C228" ca="1">IF($B228="","",IFERROR(IF(INDEX('Data Tab - BV Infill'!R$37:R$1000,MATCH($B228,INT('Data Tab - BV Infill'!$C$37:$C$1000),0))="",NA(),INDEX('Data Tab - BV Infill'!R$37:R$1000,MATCH($B228,INT('Data Tab - BV Infill'!$C$37:$C$1000),0))),MAX(IF('SCADA Data'!$B$37:$B$402=$B228,'SCADA Data'!D$37:D$402,""),IF('SCADA Data - Historic'!$B$37:$B$402=$B228,'SCADA Data - Historic'!D$37:D$402,""))))</f>
        <v>165.8515625</v>
      </c>
      <c r="D228" s="269" cm="1">
        <f t="array" aca="1" ref="D228" ca="1">IF($B228="","",IFERROR(IF(INDEX('Data Tab - BV Infill'!T$37:T$1000,MATCH($B228,INT('Data Tab - BV Infill'!$C$37:$C$1000),0))="",NA(),INDEX('Data Tab - BV Infill'!T$37:T$1000,MATCH($B228,INT('Data Tab - BV Infill'!$C$37:$C$1000),0))),MAX(IF('SCADA Data'!$B$37:$B$402=$B228,'SCADA Data'!E$37:E$402,""),IF('SCADA Data - Historic'!$B$37:$B$402=$B228,'SCADA Data - Historic'!E$37:E$402,""))))</f>
        <v>160.49560546875</v>
      </c>
      <c r="E228" s="269" cm="1">
        <f t="array" aca="1" ref="E228" ca="1">IF($B228="","",IFERROR(IF(INDEX('Data Tab - BV Infill'!U$37:U$1000,MATCH($B228,INT('Data Tab - BV Infill'!$C$37:$C$1000),0))="",NA(),INDEX('Data Tab - BV Infill'!U$37:U$1000,MATCH($B228,INT('Data Tab - BV Infill'!$C$37:$C$1000),0))),MAX(IF('SCADA Data'!$B$37:$B$402=$B228,'SCADA Data'!F$37:F$402,""),IF('SCADA Data - Historic'!$B$37:$B$402=$B228,'SCADA Data - Historic'!F$37:F$402,""))))</f>
        <v>0</v>
      </c>
      <c r="F228" s="114" t="str">
        <f t="array" aca="1" ref="F228" ca="1">IFERROR(INDEX('Data Tab - BV Infill'!$S$37:$S$402,MATCH($B228,INT('Data Tab - BV Infill'!$C$37:$C$402)*('Data Tab - BV Infill'!$S$37:$S$402&lt;&gt;""),0)),"")</f>
        <v/>
      </c>
      <c r="G228" s="270" cm="1">
        <f t="array" aca="1" ref="G228" ca="1">IF($B228="","",IFERROR(IF(INDEX('Data Tab - MK Infill'!R$37:R$402,MATCH($B228,INT('Data Tab - MK Infill'!$C$37:$C$402),0))="",NA(),INDEX('Data Tab - MK Infill'!R$37:R$402,MATCH($B228,INT('Data Tab - MK Infill'!$C$37:$C$402),0))),MAX(IF('SCADA Data'!$B$37:$B$402=$B228,'SCADA Data'!G$37:G$402,""),IF('SCADA Data - Historic'!$B$37:$B$402=$B228,'SCADA Data - Historic'!G$37:G$402,""))))</f>
        <v>995</v>
      </c>
      <c r="H228" s="114" t="str">
        <f t="array" aca="1" ref="H228" ca="1">IFERROR(INDEX('Data Tab - MK Infill'!$S$37:$S$402,MATCH($B228,INT('Data Tab - MK Infill'!$C$37:$C$402)*('Data Tab - MK Infill'!$S$37:$S$402&lt;&gt;""),0)),"")</f>
        <v/>
      </c>
      <c r="I228" s="273" cm="1">
        <f t="array" aca="1" ref="I228" ca="1">IF($B228="","",IFERROR(IF(INDEX('Data Tab - NH Infill'!R$37:R$1000,MATCH($B228,INT('Data Tab - NH Infill'!$C$37:$C$1000),0))="",NA(),INDEX('Data Tab - NH Infill'!R$37:R$1000,MATCH($B228,INT('Data Tab - NH Infill'!$C$37:$C$1000),0))),MAX(IF('SCADA Data'!$B$37:$B$402=$B228,'SCADA Data'!I$37:I$402,""),IF('SCADA Data - Historic'!$B$37:$B$402=$B228,'SCADA Data - Historic'!I$37:I$402,""))))</f>
        <v>1313</v>
      </c>
      <c r="J228" s="114" t="str">
        <f t="array" aca="1" ref="J228" ca="1">IFERROR(INDEX('Data Tab - NH Infill'!$S$37:$S$1000,MATCH($B228,INT('Data Tab - NH Infill'!$C$37:$C$1000)*('Data Tab - NH Infill'!$S$37:$S$1000&lt;&gt;""),0)),"")</f>
        <v/>
      </c>
      <c r="K228" s="272">
        <f t="array" aca="1" ref="K228" ca="1">IF($B228="","",IFERROR(IF(INDEX('Data Tab - SH Infill'!R$37:R$402,MATCH($B228,INT('Data Tab - SH Infill'!$C$37:$C$402),0))="",NA(),INDEX('Data Tab - SH Infill'!R$37:R$402,MATCH($B228,INT('Data Tab - SH Infill'!$C$37:$C$402),0))),MAX(IF('SCADA Data'!$B$37:$B$8980=$B228,'SCADA Data'!H$37:H$8980,""),IF('SCADA Data - Historic'!$B$37:$B$8980=$B228,'SCADA Data - Historic'!H$37:H$8980,""))))</f>
        <v>166.28999328613281</v>
      </c>
      <c r="L228" s="250" t="str">
        <f t="array" aca="1" ref="L228" ca="1">IFERROR(INDEX('Data Tab - SH Infill'!$S$37:$S$402,MATCH($B228,INT('Data Tab - SH Infill'!$C$37:$C$402)*('Data Tab - SH Infill'!$S$37:$S$402&lt;&gt;""),0)),"")</f>
        <v/>
      </c>
    </row>
    <row r="229" spans="2:12" s="264" customFormat="1" x14ac:dyDescent="0.2">
      <c r="B229" s="265">
        <f t="shared" ca="1" si="3"/>
        <v>45145</v>
      </c>
      <c r="C229" s="266" cm="1">
        <f t="array" aca="1" ref="C229" ca="1">IF($B229="","",IFERROR(IF(INDEX('Data Tab - BV Infill'!R$37:R$1000,MATCH($B229,INT('Data Tab - BV Infill'!$C$37:$C$1000),0))="",NA(),INDEX('Data Tab - BV Infill'!R$37:R$1000,MATCH($B229,INT('Data Tab - BV Infill'!$C$37:$C$1000),0))),MAX(IF('SCADA Data'!$B$37:$B$402=$B229,'SCADA Data'!D$37:D$402,""),IF('SCADA Data - Historic'!$B$37:$B$402=$B229,'SCADA Data - Historic'!D$37:D$402,""))))</f>
        <v>168.0859375</v>
      </c>
      <c r="D229" s="267" cm="1">
        <f t="array" aca="1" ref="D229" ca="1">IF($B229="","",IFERROR(IF(INDEX('Data Tab - BV Infill'!T$37:T$1000,MATCH($B229,INT('Data Tab - BV Infill'!$C$37:$C$1000),0))="",NA(),INDEX('Data Tab - BV Infill'!T$37:T$1000,MATCH($B229,INT('Data Tab - BV Infill'!$C$37:$C$1000),0))),MAX(IF('SCADA Data'!$B$37:$B$402=$B229,'SCADA Data'!E$37:E$402,""),IF('SCADA Data - Historic'!$B$37:$B$402=$B229,'SCADA Data - Historic'!E$37:E$402,""))))</f>
        <v>168.73828125</v>
      </c>
      <c r="E229" s="267" cm="1">
        <f t="array" aca="1" ref="E229" ca="1">IF($B229="","",IFERROR(IF(INDEX('Data Tab - BV Infill'!U$37:U$1000,MATCH($B229,INT('Data Tab - BV Infill'!$C$37:$C$1000),0))="",NA(),INDEX('Data Tab - BV Infill'!U$37:U$1000,MATCH($B229,INT('Data Tab - BV Infill'!$C$37:$C$1000),0))),MAX(IF('SCADA Data'!$B$37:$B$402=$B229,'SCADA Data'!F$37:F$402,""),IF('SCADA Data - Historic'!$B$37:$B$402=$B229,'SCADA Data - Historic'!F$37:F$402,""))))</f>
        <v>0</v>
      </c>
      <c r="F229" s="101" t="str">
        <f t="array" aca="1" ref="F229" ca="1">IFERROR(INDEX('Data Tab - BV Infill'!$S$37:$S$402,MATCH($B229,INT('Data Tab - BV Infill'!$C$37:$C$402)*('Data Tab - BV Infill'!$S$37:$S$402&lt;&gt;""),0)),"")</f>
        <v/>
      </c>
      <c r="G229" s="266" cm="1">
        <f t="array" aca="1" ref="G229" ca="1">IF($B229="","",IFERROR(IF(INDEX('Data Tab - MK Infill'!R$37:R$402,MATCH($B229,INT('Data Tab - MK Infill'!$C$37:$C$402),0))="",NA(),INDEX('Data Tab - MK Infill'!R$37:R$402,MATCH($B229,INT('Data Tab - MK Infill'!$C$37:$C$402),0))),MAX(IF('SCADA Data'!$B$37:$B$402=$B229,'SCADA Data'!G$37:G$402,""),IF('SCADA Data - Historic'!$B$37:$B$402=$B229,'SCADA Data - Historic'!G$37:G$402,""))))</f>
        <v>995</v>
      </c>
      <c r="H229" s="101" t="str">
        <f t="array" aca="1" ref="H229" ca="1">IFERROR(INDEX('Data Tab - MK Infill'!$S$37:$S$402,MATCH($B229,INT('Data Tab - MK Infill'!$C$37:$C$402)*('Data Tab - MK Infill'!$S$37:$S$402&lt;&gt;""),0)),"")</f>
        <v/>
      </c>
      <c r="I229" s="266" cm="1">
        <f t="array" aca="1" ref="I229" ca="1">IF($B229="","",IFERROR(IF(INDEX('Data Tab - NH Infill'!R$37:R$1000,MATCH($B229,INT('Data Tab - NH Infill'!$C$37:$C$1000),0))="",NA(),INDEX('Data Tab - NH Infill'!R$37:R$1000,MATCH($B229,INT('Data Tab - NH Infill'!$C$37:$C$1000),0))),MAX(IF('SCADA Data'!$B$37:$B$402=$B229,'SCADA Data'!I$37:I$402,""),IF('SCADA Data - Historic'!$B$37:$B$402=$B229,'SCADA Data - Historic'!I$37:I$402,""))))</f>
        <v>1279</v>
      </c>
      <c r="J229" s="101" t="str">
        <f t="array" aca="1" ref="J229" ca="1">IFERROR(INDEX('Data Tab - NH Infill'!$S$37:$S$1000,MATCH($B229,INT('Data Tab - NH Infill'!$C$37:$C$1000)*('Data Tab - NH Infill'!$S$37:$S$1000&lt;&gt;""),0)),"")</f>
        <v/>
      </c>
      <c r="K229" s="266">
        <f t="array" aca="1" ref="K229" ca="1">IF($B229="","",IFERROR(IF(INDEX('Data Tab - SH Infill'!R$37:R$402,MATCH($B229,INT('Data Tab - SH Infill'!$C$37:$C$402),0))="",NA(),INDEX('Data Tab - SH Infill'!R$37:R$402,MATCH($B229,INT('Data Tab - SH Infill'!$C$37:$C$402),0))),MAX(IF('SCADA Data'!$B$37:$B$8980=$B229,'SCADA Data'!H$37:H$8980,""),IF('SCADA Data - Historic'!$B$37:$B$8980=$B229,'SCADA Data - Historic'!H$37:H$8980,""))))</f>
        <v>159.25999450683594</v>
      </c>
      <c r="L229" s="249" t="str">
        <f t="array" aca="1" ref="L229" ca="1">IFERROR(INDEX('Data Tab - SH Infill'!$S$37:$S$402,MATCH($B229,INT('Data Tab - SH Infill'!$C$37:$C$402)*('Data Tab - SH Infill'!$S$37:$S$402&lt;&gt;""),0)),"")</f>
        <v/>
      </c>
    </row>
    <row r="230" spans="2:12" s="264" customFormat="1" x14ac:dyDescent="0.2">
      <c r="B230" s="265">
        <f t="shared" ca="1" si="3"/>
        <v>45146</v>
      </c>
      <c r="C230" s="268" cm="1">
        <f t="array" aca="1" ref="C230" ca="1">IF($B230="","",IFERROR(IF(INDEX('Data Tab - BV Infill'!R$37:R$1000,MATCH($B230,INT('Data Tab - BV Infill'!$C$37:$C$1000),0))="",NA(),INDEX('Data Tab - BV Infill'!R$37:R$1000,MATCH($B230,INT('Data Tab - BV Infill'!$C$37:$C$1000),0))),MAX(IF('SCADA Data'!$B$37:$B$402=$B230,'SCADA Data'!D$37:D$402,""),IF('SCADA Data - Historic'!$B$37:$B$402=$B230,'SCADA Data - Historic'!D$37:D$402,""))))</f>
        <v>182.86328125</v>
      </c>
      <c r="D230" s="269" cm="1">
        <f t="array" aca="1" ref="D230" ca="1">IF($B230="","",IFERROR(IF(INDEX('Data Tab - BV Infill'!T$37:T$1000,MATCH($B230,INT('Data Tab - BV Infill'!$C$37:$C$1000),0))="",NA(),INDEX('Data Tab - BV Infill'!T$37:T$1000,MATCH($B230,INT('Data Tab - BV Infill'!$C$37:$C$1000),0))),MAX(IF('SCADA Data'!$B$37:$B$402=$B230,'SCADA Data'!E$37:E$402,""),IF('SCADA Data - Historic'!$B$37:$B$402=$B230,'SCADA Data - Historic'!E$37:E$402,""))))</f>
        <v>155.81396484375</v>
      </c>
      <c r="E230" s="269" cm="1">
        <f t="array" aca="1" ref="E230" ca="1">IF($B230="","",IFERROR(IF(INDEX('Data Tab - BV Infill'!U$37:U$1000,MATCH($B230,INT('Data Tab - BV Infill'!$C$37:$C$1000),0))="",NA(),INDEX('Data Tab - BV Infill'!U$37:U$1000,MATCH($B230,INT('Data Tab - BV Infill'!$C$37:$C$1000),0))),MAX(IF('SCADA Data'!$B$37:$B$402=$B230,'SCADA Data'!F$37:F$402,""),IF('SCADA Data - Historic'!$B$37:$B$402=$B230,'SCADA Data - Historic'!F$37:F$402,""))))</f>
        <v>0</v>
      </c>
      <c r="F230" s="114" t="str">
        <f t="array" aca="1" ref="F230" ca="1">IFERROR(INDEX('Data Tab - BV Infill'!$S$37:$S$402,MATCH($B230,INT('Data Tab - BV Infill'!$C$37:$C$402)*('Data Tab - BV Infill'!$S$37:$S$402&lt;&gt;""),0)),"")</f>
        <v/>
      </c>
      <c r="G230" s="270" cm="1">
        <f t="array" aca="1" ref="G230" ca="1">IF($B230="","",IFERROR(IF(INDEX('Data Tab - MK Infill'!R$37:R$402,MATCH($B230,INT('Data Tab - MK Infill'!$C$37:$C$402),0))="",NA(),INDEX('Data Tab - MK Infill'!R$37:R$402,MATCH($B230,INT('Data Tab - MK Infill'!$C$37:$C$402),0))),MAX(IF('SCADA Data'!$B$37:$B$402=$B230,'SCADA Data'!G$37:G$402,""),IF('SCADA Data - Historic'!$B$37:$B$402=$B230,'SCADA Data - Historic'!G$37:G$402,""))))</f>
        <v>757</v>
      </c>
      <c r="H230" s="114" t="str">
        <f t="array" aca="1" ref="H230" ca="1">IFERROR(INDEX('Data Tab - MK Infill'!$S$37:$S$402,MATCH($B230,INT('Data Tab - MK Infill'!$C$37:$C$402)*('Data Tab - MK Infill'!$S$37:$S$402&lt;&gt;""),0)),"")</f>
        <v/>
      </c>
      <c r="I230" s="273" cm="1">
        <f t="array" aca="1" ref="I230" ca="1">IF($B230="","",IFERROR(IF(INDEX('Data Tab - NH Infill'!R$37:R$1000,MATCH($B230,INT('Data Tab - NH Infill'!$C$37:$C$1000),0))="",NA(),INDEX('Data Tab - NH Infill'!R$37:R$1000,MATCH($B230,INT('Data Tab - NH Infill'!$C$37:$C$1000),0))),MAX(IF('SCADA Data'!$B$37:$B$402=$B230,'SCADA Data'!I$37:I$402,""),IF('SCADA Data - Historic'!$B$37:$B$402=$B230,'SCADA Data - Historic'!I$37:I$402,""))))</f>
        <v>1345.5</v>
      </c>
      <c r="J230" s="114" t="str">
        <f t="array" aca="1" ref="J230" ca="1">IFERROR(INDEX('Data Tab - NH Infill'!$S$37:$S$1000,MATCH($B230,INT('Data Tab - NH Infill'!$C$37:$C$1000)*('Data Tab - NH Infill'!$S$37:$S$1000&lt;&gt;""),0)),"")</f>
        <v/>
      </c>
      <c r="K230" s="272">
        <f t="array" aca="1" ref="K230" ca="1">IF($B230="","",IFERROR(IF(INDEX('Data Tab - SH Infill'!R$37:R$402,MATCH($B230,INT('Data Tab - SH Infill'!$C$37:$C$402),0))="",NA(),INDEX('Data Tab - SH Infill'!R$37:R$402,MATCH($B230,INT('Data Tab - SH Infill'!$C$37:$C$402),0))),MAX(IF('SCADA Data'!$B$37:$B$8980=$B230,'SCADA Data'!H$37:H$8980,""),IF('SCADA Data - Historic'!$B$37:$B$8980=$B230,'SCADA Data - Historic'!H$37:H$8980,""))))</f>
        <v>169.03999328613281</v>
      </c>
      <c r="L230" s="250" t="str">
        <f t="array" aca="1" ref="L230" ca="1">IFERROR(INDEX('Data Tab - SH Infill'!$S$37:$S$402,MATCH($B230,INT('Data Tab - SH Infill'!$C$37:$C$402)*('Data Tab - SH Infill'!$S$37:$S$402&lt;&gt;""),0)),"")</f>
        <v/>
      </c>
    </row>
    <row r="231" spans="2:12" s="264" customFormat="1" x14ac:dyDescent="0.2">
      <c r="B231" s="265">
        <f t="shared" ca="1" si="3"/>
        <v>45147</v>
      </c>
      <c r="C231" s="266" cm="1">
        <f t="array" aca="1" ref="C231" ca="1">IF($B231="","",IFERROR(IF(INDEX('Data Tab - BV Infill'!R$37:R$1000,MATCH($B231,INT('Data Tab - BV Infill'!$C$37:$C$1000),0))="",NA(),INDEX('Data Tab - BV Infill'!R$37:R$1000,MATCH($B231,INT('Data Tab - BV Infill'!$C$37:$C$1000),0))),MAX(IF('SCADA Data'!$B$37:$B$402=$B231,'SCADA Data'!D$37:D$402,""),IF('SCADA Data - Historic'!$B$37:$B$402=$B231,'SCADA Data - Historic'!D$37:D$402,""))))</f>
        <v>167.93359375</v>
      </c>
      <c r="D231" s="267" cm="1">
        <f t="array" aca="1" ref="D231" ca="1">IF($B231="","",IFERROR(IF(INDEX('Data Tab - BV Infill'!T$37:T$1000,MATCH($B231,INT('Data Tab - BV Infill'!$C$37:$C$1000),0))="",NA(),INDEX('Data Tab - BV Infill'!T$37:T$1000,MATCH($B231,INT('Data Tab - BV Infill'!$C$37:$C$1000),0))),MAX(IF('SCADA Data'!$B$37:$B$402=$B231,'SCADA Data'!E$37:E$402,""),IF('SCADA Data - Historic'!$B$37:$B$402=$B231,'SCADA Data - Historic'!E$37:E$402,""))))</f>
        <v>200.73779296875</v>
      </c>
      <c r="E231" s="267" cm="1">
        <f t="array" aca="1" ref="E231" ca="1">IF($B231="","",IFERROR(IF(INDEX('Data Tab - BV Infill'!U$37:U$1000,MATCH($B231,INT('Data Tab - BV Infill'!$C$37:$C$1000),0))="",NA(),INDEX('Data Tab - BV Infill'!U$37:U$1000,MATCH($B231,INT('Data Tab - BV Infill'!$C$37:$C$1000),0))),MAX(IF('SCADA Data'!$B$37:$B$402=$B231,'SCADA Data'!F$37:F$402,""),IF('SCADA Data - Historic'!$B$37:$B$402=$B231,'SCADA Data - Historic'!F$37:F$402,""))))</f>
        <v>0</v>
      </c>
      <c r="F231" s="101" t="str">
        <f t="array" aca="1" ref="F231" ca="1">IFERROR(INDEX('Data Tab - BV Infill'!$S$37:$S$402,MATCH($B231,INT('Data Tab - BV Infill'!$C$37:$C$402)*('Data Tab - BV Infill'!$S$37:$S$402&lt;&gt;""),0)),"")</f>
        <v/>
      </c>
      <c r="G231" s="266" cm="1">
        <f t="array" aca="1" ref="G231" ca="1">IF($B231="","",IFERROR(IF(INDEX('Data Tab - MK Infill'!R$37:R$402,MATCH($B231,INT('Data Tab - MK Infill'!$C$37:$C$402),0))="",NA(),INDEX('Data Tab - MK Infill'!R$37:R$402,MATCH($B231,INT('Data Tab - MK Infill'!$C$37:$C$402),0))),MAX(IF('SCADA Data'!$B$37:$B$402=$B231,'SCADA Data'!G$37:G$402,""),IF('SCADA Data - Historic'!$B$37:$B$402=$B231,'SCADA Data - Historic'!G$37:G$402,""))))</f>
        <v>1333</v>
      </c>
      <c r="H231" s="101" t="str">
        <f t="array" aca="1" ref="H231" ca="1">IFERROR(INDEX('Data Tab - MK Infill'!$S$37:$S$402,MATCH($B231,INT('Data Tab - MK Infill'!$C$37:$C$402)*('Data Tab - MK Infill'!$S$37:$S$402&lt;&gt;""),0)),"")</f>
        <v/>
      </c>
      <c r="I231" s="266" cm="1">
        <f t="array" aca="1" ref="I231" ca="1">IF($B231="","",IFERROR(IF(INDEX('Data Tab - NH Infill'!R$37:R$1000,MATCH($B231,INT('Data Tab - NH Infill'!$C$37:$C$1000),0))="",NA(),INDEX('Data Tab - NH Infill'!R$37:R$1000,MATCH($B231,INT('Data Tab - NH Infill'!$C$37:$C$1000),0))),MAX(IF('SCADA Data'!$B$37:$B$402=$B231,'SCADA Data'!I$37:I$402,""),IF('SCADA Data - Historic'!$B$37:$B$402=$B231,'SCADA Data - Historic'!I$37:I$402,""))))</f>
        <v>1317</v>
      </c>
      <c r="J231" s="101" t="str">
        <f t="array" aca="1" ref="J231" ca="1">IFERROR(INDEX('Data Tab - NH Infill'!$S$37:$S$1000,MATCH($B231,INT('Data Tab - NH Infill'!$C$37:$C$1000)*('Data Tab - NH Infill'!$S$37:$S$1000&lt;&gt;""),0)),"")</f>
        <v/>
      </c>
      <c r="K231" s="266">
        <f t="array" aca="1" ref="K231" ca="1">IF($B231="","",IFERROR(IF(INDEX('Data Tab - SH Infill'!R$37:R$402,MATCH($B231,INT('Data Tab - SH Infill'!$C$37:$C$402),0))="",NA(),INDEX('Data Tab - SH Infill'!R$37:R$402,MATCH($B231,INT('Data Tab - SH Infill'!$C$37:$C$402),0))),MAX(IF('SCADA Data'!$B$37:$B$8980=$B231,'SCADA Data'!H$37:H$8980,""),IF('SCADA Data - Historic'!$B$37:$B$8980=$B231,'SCADA Data - Historic'!H$37:H$8980,""))))</f>
        <v>163.38999938964844</v>
      </c>
      <c r="L231" s="249" t="str">
        <f t="array" aca="1" ref="L231" ca="1">IFERROR(INDEX('Data Tab - SH Infill'!$S$37:$S$402,MATCH($B231,INT('Data Tab - SH Infill'!$C$37:$C$402)*('Data Tab - SH Infill'!$S$37:$S$402&lt;&gt;""),0)),"")</f>
        <v/>
      </c>
    </row>
    <row r="232" spans="2:12" s="264" customFormat="1" x14ac:dyDescent="0.2">
      <c r="B232" s="265">
        <f t="shared" ca="1" si="3"/>
        <v>45148</v>
      </c>
      <c r="C232" s="268" cm="1">
        <f t="array" aca="1" ref="C232" ca="1">IF($B232="","",IFERROR(IF(INDEX('Data Tab - BV Infill'!R$37:R$1000,MATCH($B232,INT('Data Tab - BV Infill'!$C$37:$C$1000),0))="",NA(),INDEX('Data Tab - BV Infill'!R$37:R$1000,MATCH($B232,INT('Data Tab - BV Infill'!$C$37:$C$1000),0))),MAX(IF('SCADA Data'!$B$37:$B$402=$B232,'SCADA Data'!D$37:D$402,""),IF('SCADA Data - Historic'!$B$37:$B$402=$B232,'SCADA Data - Historic'!D$37:D$402,""))))</f>
        <v>170.47265625</v>
      </c>
      <c r="D232" s="269" cm="1">
        <f t="array" aca="1" ref="D232" ca="1">IF($B232="","",IFERROR(IF(INDEX('Data Tab - BV Infill'!T$37:T$1000,MATCH($B232,INT('Data Tab - BV Infill'!$C$37:$C$1000),0))="",NA(),INDEX('Data Tab - BV Infill'!T$37:T$1000,MATCH($B232,INT('Data Tab - BV Infill'!$C$37:$C$1000),0))),MAX(IF('SCADA Data'!$B$37:$B$402=$B232,'SCADA Data'!E$37:E$402,""),IF('SCADA Data - Historic'!$B$37:$B$402=$B232,'SCADA Data - Historic'!E$37:E$402,""))))</f>
        <v>158.80224609375</v>
      </c>
      <c r="E232" s="269" cm="1">
        <f t="array" aca="1" ref="E232" ca="1">IF($B232="","",IFERROR(IF(INDEX('Data Tab - BV Infill'!U$37:U$1000,MATCH($B232,INT('Data Tab - BV Infill'!$C$37:$C$1000),0))="",NA(),INDEX('Data Tab - BV Infill'!U$37:U$1000,MATCH($B232,INT('Data Tab - BV Infill'!$C$37:$C$1000),0))),MAX(IF('SCADA Data'!$B$37:$B$402=$B232,'SCADA Data'!F$37:F$402,""),IF('SCADA Data - Historic'!$B$37:$B$402=$B232,'SCADA Data - Historic'!F$37:F$402,""))))</f>
        <v>0</v>
      </c>
      <c r="F232" s="114" t="str">
        <f t="array" aca="1" ref="F232" ca="1">IFERROR(INDEX('Data Tab - BV Infill'!$S$37:$S$402,MATCH($B232,INT('Data Tab - BV Infill'!$C$37:$C$402)*('Data Tab - BV Infill'!$S$37:$S$402&lt;&gt;""),0)),"")</f>
        <v/>
      </c>
      <c r="G232" s="270" cm="1">
        <f t="array" aca="1" ref="G232" ca="1">IF($B232="","",IFERROR(IF(INDEX('Data Tab - MK Infill'!R$37:R$402,MATCH($B232,INT('Data Tab - MK Infill'!$C$37:$C$402),0))="",NA(),INDEX('Data Tab - MK Infill'!R$37:R$402,MATCH($B232,INT('Data Tab - MK Infill'!$C$37:$C$402),0))),MAX(IF('SCADA Data'!$B$37:$B$402=$B232,'SCADA Data'!G$37:G$402,""),IF('SCADA Data - Historic'!$B$37:$B$402=$B232,'SCADA Data - Historic'!G$37:G$402,""))))</f>
        <v>994</v>
      </c>
      <c r="H232" s="114" t="str">
        <f t="array" aca="1" ref="H232" ca="1">IFERROR(INDEX('Data Tab - MK Infill'!$S$37:$S$402,MATCH($B232,INT('Data Tab - MK Infill'!$C$37:$C$402)*('Data Tab - MK Infill'!$S$37:$S$402&lt;&gt;""),0)),"")</f>
        <v/>
      </c>
      <c r="I232" s="273" cm="1">
        <f t="array" aca="1" ref="I232" ca="1">IF($B232="","",IFERROR(IF(INDEX('Data Tab - NH Infill'!R$37:R$1000,MATCH($B232,INT('Data Tab - NH Infill'!$C$37:$C$1000),0))="",NA(),INDEX('Data Tab - NH Infill'!R$37:R$1000,MATCH($B232,INT('Data Tab - NH Infill'!$C$37:$C$1000),0))),MAX(IF('SCADA Data'!$B$37:$B$402=$B232,'SCADA Data'!I$37:I$402,""),IF('SCADA Data - Historic'!$B$37:$B$402=$B232,'SCADA Data - Historic'!I$37:I$402,""))))</f>
        <v>1330</v>
      </c>
      <c r="J232" s="114" t="str">
        <f t="array" aca="1" ref="J232" ca="1">IFERROR(INDEX('Data Tab - NH Infill'!$S$37:$S$1000,MATCH($B232,INT('Data Tab - NH Infill'!$C$37:$C$1000)*('Data Tab - NH Infill'!$S$37:$S$1000&lt;&gt;""),0)),"")</f>
        <v/>
      </c>
      <c r="K232" s="272">
        <f t="array" aca="1" ref="K232" ca="1">IF($B232="","",IFERROR(IF(INDEX('Data Tab - SH Infill'!R$37:R$402,MATCH($B232,INT('Data Tab - SH Infill'!$C$37:$C$402),0))="",NA(),INDEX('Data Tab - SH Infill'!R$37:R$402,MATCH($B232,INT('Data Tab - SH Infill'!$C$37:$C$402),0))),MAX(IF('SCADA Data'!$B$37:$B$8980=$B232,'SCADA Data'!H$37:H$8980,""),IF('SCADA Data - Historic'!$B$37:$B$8980=$B232,'SCADA Data - Historic'!H$37:H$8980,""))))</f>
        <v>164.97999572753906</v>
      </c>
      <c r="L232" s="250" t="str">
        <f t="array" aca="1" ref="L232" ca="1">IFERROR(INDEX('Data Tab - SH Infill'!$S$37:$S$402,MATCH($B232,INT('Data Tab - SH Infill'!$C$37:$C$402)*('Data Tab - SH Infill'!$S$37:$S$402&lt;&gt;""),0)),"")</f>
        <v/>
      </c>
    </row>
    <row r="233" spans="2:12" s="264" customFormat="1" x14ac:dyDescent="0.2">
      <c r="B233" s="265">
        <f t="shared" ca="1" si="3"/>
        <v>45149</v>
      </c>
      <c r="C233" s="266" cm="1">
        <f t="array" aca="1" ref="C233" ca="1">IF($B233="","",IFERROR(IF(INDEX('Data Tab - BV Infill'!R$37:R$1000,MATCH($B233,INT('Data Tab - BV Infill'!$C$37:$C$1000),0))="",NA(),INDEX('Data Tab - BV Infill'!R$37:R$1000,MATCH($B233,INT('Data Tab - BV Infill'!$C$37:$C$1000),0))),MAX(IF('SCADA Data'!$B$37:$B$402=$B233,'SCADA Data'!D$37:D$402,""),IF('SCADA Data - Historic'!$B$37:$B$402=$B233,'SCADA Data - Historic'!D$37:D$402,""))))</f>
        <v>168.4921875</v>
      </c>
      <c r="D233" s="267" cm="1">
        <f t="array" aca="1" ref="D233" ca="1">IF($B233="","",IFERROR(IF(INDEX('Data Tab - BV Infill'!T$37:T$1000,MATCH($B233,INT('Data Tab - BV Infill'!$C$37:$C$1000),0))="",NA(),INDEX('Data Tab - BV Infill'!T$37:T$1000,MATCH($B233,INT('Data Tab - BV Infill'!$C$37:$C$1000),0))),MAX(IF('SCADA Data'!$B$37:$B$402=$B233,'SCADA Data'!E$37:E$402,""),IF('SCADA Data - Historic'!$B$37:$B$402=$B233,'SCADA Data - Historic'!E$37:E$402,""))))</f>
        <v>168.06591796875</v>
      </c>
      <c r="E233" s="267" cm="1">
        <f t="array" aca="1" ref="E233" ca="1">IF($B233="","",IFERROR(IF(INDEX('Data Tab - BV Infill'!U$37:U$1000,MATCH($B233,INT('Data Tab - BV Infill'!$C$37:$C$1000),0))="",NA(),INDEX('Data Tab - BV Infill'!U$37:U$1000,MATCH($B233,INT('Data Tab - BV Infill'!$C$37:$C$1000),0))),MAX(IF('SCADA Data'!$B$37:$B$402=$B233,'SCADA Data'!F$37:F$402,""),IF('SCADA Data - Historic'!$B$37:$B$402=$B233,'SCADA Data - Historic'!F$37:F$402,""))))</f>
        <v>0</v>
      </c>
      <c r="F233" s="101" t="str">
        <f t="array" aca="1" ref="F233" ca="1">IFERROR(INDEX('Data Tab - BV Infill'!$S$37:$S$402,MATCH($B233,INT('Data Tab - BV Infill'!$C$37:$C$402)*('Data Tab - BV Infill'!$S$37:$S$402&lt;&gt;""),0)),"")</f>
        <v/>
      </c>
      <c r="G233" s="266" cm="1">
        <f t="array" aca="1" ref="G233" ca="1">IF($B233="","",IFERROR(IF(INDEX('Data Tab - MK Infill'!R$37:R$402,MATCH($B233,INT('Data Tab - MK Infill'!$C$37:$C$402),0))="",NA(),INDEX('Data Tab - MK Infill'!R$37:R$402,MATCH($B233,INT('Data Tab - MK Infill'!$C$37:$C$402),0))),MAX(IF('SCADA Data'!$B$37:$B$402=$B233,'SCADA Data'!G$37:G$402,""),IF('SCADA Data - Historic'!$B$37:$B$402=$B233,'SCADA Data - Historic'!G$37:G$402,""))))</f>
        <v>995</v>
      </c>
      <c r="H233" s="101" t="str">
        <f t="array" aca="1" ref="H233" ca="1">IFERROR(INDEX('Data Tab - MK Infill'!$S$37:$S$402,MATCH($B233,INT('Data Tab - MK Infill'!$C$37:$C$402)*('Data Tab - MK Infill'!$S$37:$S$402&lt;&gt;""),0)),"")</f>
        <v/>
      </c>
      <c r="I233" s="266" cm="1">
        <f t="array" aca="1" ref="I233" ca="1">IF($B233="","",IFERROR(IF(INDEX('Data Tab - NH Infill'!R$37:R$1000,MATCH($B233,INT('Data Tab - NH Infill'!$C$37:$C$1000),0))="",NA(),INDEX('Data Tab - NH Infill'!R$37:R$1000,MATCH($B233,INT('Data Tab - NH Infill'!$C$37:$C$1000),0))),MAX(IF('SCADA Data'!$B$37:$B$402=$B233,'SCADA Data'!I$37:I$402,""),IF('SCADA Data - Historic'!$B$37:$B$402=$B233,'SCADA Data - Historic'!I$37:I$402,""))))</f>
        <v>1257</v>
      </c>
      <c r="J233" s="101" t="str">
        <f t="array" aca="1" ref="J233" ca="1">IFERROR(INDEX('Data Tab - NH Infill'!$S$37:$S$1000,MATCH($B233,INT('Data Tab - NH Infill'!$C$37:$C$1000)*('Data Tab - NH Infill'!$S$37:$S$1000&lt;&gt;""),0)),"")</f>
        <v/>
      </c>
      <c r="K233" s="266">
        <f t="array" aca="1" ref="K233" ca="1">IF($B233="","",IFERROR(IF(INDEX('Data Tab - SH Infill'!R$37:R$402,MATCH($B233,INT('Data Tab - SH Infill'!$C$37:$C$402),0))="",NA(),INDEX('Data Tab - SH Infill'!R$37:R$402,MATCH($B233,INT('Data Tab - SH Infill'!$C$37:$C$402),0))),MAX(IF('SCADA Data'!$B$37:$B$8980=$B233,'SCADA Data'!H$37:H$8980,""),IF('SCADA Data - Historic'!$B$37:$B$8980=$B233,'SCADA Data - Historic'!H$37:H$8980,""))))</f>
        <v>161.30000305175781</v>
      </c>
      <c r="L233" s="249" t="str">
        <f t="array" aca="1" ref="L233" ca="1">IFERROR(INDEX('Data Tab - SH Infill'!$S$37:$S$402,MATCH($B233,INT('Data Tab - SH Infill'!$C$37:$C$402)*('Data Tab - SH Infill'!$S$37:$S$402&lt;&gt;""),0)),"")</f>
        <v/>
      </c>
    </row>
    <row r="234" spans="2:12" s="264" customFormat="1" x14ac:dyDescent="0.2">
      <c r="B234" s="265">
        <f t="shared" ca="1" si="3"/>
        <v>45150</v>
      </c>
      <c r="C234" s="268" cm="1">
        <f t="array" aca="1" ref="C234" ca="1">IF($B234="","",IFERROR(IF(INDEX('Data Tab - BV Infill'!R$37:R$1000,MATCH($B234,INT('Data Tab - BV Infill'!$C$37:$C$1000),0))="",NA(),INDEX('Data Tab - BV Infill'!R$37:R$1000,MATCH($B234,INT('Data Tab - BV Infill'!$C$37:$C$1000),0))),MAX(IF('SCADA Data'!$B$37:$B$402=$B234,'SCADA Data'!D$37:D$402,""),IF('SCADA Data - Historic'!$B$37:$B$402=$B234,'SCADA Data - Historic'!D$37:D$402,""))))</f>
        <v>165.69921875</v>
      </c>
      <c r="D234" s="269" cm="1">
        <f t="array" aca="1" ref="D234" ca="1">IF($B234="","",IFERROR(IF(INDEX('Data Tab - BV Infill'!T$37:T$1000,MATCH($B234,INT('Data Tab - BV Infill'!$C$37:$C$1000),0))="",NA(),INDEX('Data Tab - BV Infill'!T$37:T$1000,MATCH($B234,INT('Data Tab - BV Infill'!$C$37:$C$1000),0))),MAX(IF('SCADA Data'!$B$37:$B$402=$B234,'SCADA Data'!E$37:E$402,""),IF('SCADA Data - Historic'!$B$37:$B$402=$B234,'SCADA Data - Historic'!E$37:E$402,""))))</f>
        <v>94.45458984375</v>
      </c>
      <c r="E234" s="269" cm="1">
        <f t="array" aca="1" ref="E234" ca="1">IF($B234="","",IFERROR(IF(INDEX('Data Tab - BV Infill'!U$37:U$1000,MATCH($B234,INT('Data Tab - BV Infill'!$C$37:$C$1000),0))="",NA(),INDEX('Data Tab - BV Infill'!U$37:U$1000,MATCH($B234,INT('Data Tab - BV Infill'!$C$37:$C$1000),0))),MAX(IF('SCADA Data'!$B$37:$B$402=$B234,'SCADA Data'!F$37:F$402,""),IF('SCADA Data - Historic'!$B$37:$B$402=$B234,'SCADA Data - Historic'!F$37:F$402,""))))</f>
        <v>0</v>
      </c>
      <c r="F234" s="114" t="str">
        <f t="array" aca="1" ref="F234" ca="1">IFERROR(INDEX('Data Tab - BV Infill'!$S$37:$S$402,MATCH($B234,INT('Data Tab - BV Infill'!$C$37:$C$402)*('Data Tab - BV Infill'!$S$37:$S$402&lt;&gt;""),0)),"")</f>
        <v/>
      </c>
      <c r="G234" s="270" cm="1">
        <f t="array" aca="1" ref="G234" ca="1">IF($B234="","",IFERROR(IF(INDEX('Data Tab - MK Infill'!R$37:R$402,MATCH($B234,INT('Data Tab - MK Infill'!$C$37:$C$402),0))="",NA(),INDEX('Data Tab - MK Infill'!R$37:R$402,MATCH($B234,INT('Data Tab - MK Infill'!$C$37:$C$402),0))),MAX(IF('SCADA Data'!$B$37:$B$402=$B234,'SCADA Data'!G$37:G$402,""),IF('SCADA Data - Historic'!$B$37:$B$402=$B234,'SCADA Data - Historic'!G$37:G$402,""))))</f>
        <v>994</v>
      </c>
      <c r="H234" s="114" t="str">
        <f t="array" aca="1" ref="H234" ca="1">IFERROR(INDEX('Data Tab - MK Infill'!$S$37:$S$402,MATCH($B234,INT('Data Tab - MK Infill'!$C$37:$C$402)*('Data Tab - MK Infill'!$S$37:$S$402&lt;&gt;""),0)),"")</f>
        <v/>
      </c>
      <c r="I234" s="273" cm="1">
        <f t="array" aca="1" ref="I234" ca="1">IF($B234="","",IFERROR(IF(INDEX('Data Tab - NH Infill'!R$37:R$1000,MATCH($B234,INT('Data Tab - NH Infill'!$C$37:$C$1000),0))="",NA(),INDEX('Data Tab - NH Infill'!R$37:R$1000,MATCH($B234,INT('Data Tab - NH Infill'!$C$37:$C$1000),0))),MAX(IF('SCADA Data'!$B$37:$B$402=$B234,'SCADA Data'!I$37:I$402,""),IF('SCADA Data - Historic'!$B$37:$B$402=$B234,'SCADA Data - Historic'!I$37:I$402,""))))</f>
        <v>1276</v>
      </c>
      <c r="J234" s="114" t="str">
        <f t="array" aca="1" ref="J234" ca="1">IFERROR(INDEX('Data Tab - NH Infill'!$S$37:$S$1000,MATCH($B234,INT('Data Tab - NH Infill'!$C$37:$C$1000)*('Data Tab - NH Infill'!$S$37:$S$1000&lt;&gt;""),0)),"")</f>
        <v/>
      </c>
      <c r="K234" s="272">
        <f t="array" aca="1" ref="K234" ca="1">IF($B234="","",IFERROR(IF(INDEX('Data Tab - SH Infill'!R$37:R$402,MATCH($B234,INT('Data Tab - SH Infill'!$C$37:$C$402),0))="",NA(),INDEX('Data Tab - SH Infill'!R$37:R$402,MATCH($B234,INT('Data Tab - SH Infill'!$C$37:$C$402),0))),MAX(IF('SCADA Data'!$B$37:$B$8980=$B234,'SCADA Data'!H$37:H$8980,""),IF('SCADA Data - Historic'!$B$37:$B$8980=$B234,'SCADA Data - Historic'!H$37:H$8980,""))))</f>
        <v>169.05000305175781</v>
      </c>
      <c r="L234" s="250" t="str">
        <f t="array" aca="1" ref="L234" ca="1">IFERROR(INDEX('Data Tab - SH Infill'!$S$37:$S$402,MATCH($B234,INT('Data Tab - SH Infill'!$C$37:$C$402)*('Data Tab - SH Infill'!$S$37:$S$402&lt;&gt;""),0)),"")</f>
        <v/>
      </c>
    </row>
    <row r="235" spans="2:12" s="264" customFormat="1" x14ac:dyDescent="0.2">
      <c r="B235" s="265">
        <f t="shared" ca="1" si="3"/>
        <v>45151</v>
      </c>
      <c r="C235" s="266" cm="1">
        <f t="array" aca="1" ref="C235" ca="1">IF($B235="","",IFERROR(IF(INDEX('Data Tab - BV Infill'!R$37:R$1000,MATCH($B235,INT('Data Tab - BV Infill'!$C$37:$C$1000),0))="",NA(),INDEX('Data Tab - BV Infill'!R$37:R$1000,MATCH($B235,INT('Data Tab - BV Infill'!$C$37:$C$1000),0))),MAX(IF('SCADA Data'!$B$37:$B$402=$B235,'SCADA Data'!D$37:D$402,""),IF('SCADA Data - Historic'!$B$37:$B$402=$B235,'SCADA Data - Historic'!D$37:D$402,""))))</f>
        <v>168.8984375</v>
      </c>
      <c r="D235" s="267" cm="1">
        <f t="array" aca="1" ref="D235" ca="1">IF($B235="","",IFERROR(IF(INDEX('Data Tab - BV Infill'!T$37:T$1000,MATCH($B235,INT('Data Tab - BV Infill'!$C$37:$C$1000),0))="",NA(),INDEX('Data Tab - BV Infill'!T$37:T$1000,MATCH($B235,INT('Data Tab - BV Infill'!$C$37:$C$1000),0))),MAX(IF('SCADA Data'!$B$37:$B$402=$B235,'SCADA Data'!E$37:E$402,""),IF('SCADA Data - Historic'!$B$37:$B$402=$B235,'SCADA Data - Historic'!E$37:E$402,""))))</f>
        <v>179.8447265625</v>
      </c>
      <c r="E235" s="267" cm="1">
        <f t="array" aca="1" ref="E235" ca="1">IF($B235="","",IFERROR(IF(INDEX('Data Tab - BV Infill'!U$37:U$1000,MATCH($B235,INT('Data Tab - BV Infill'!$C$37:$C$1000),0))="",NA(),INDEX('Data Tab - BV Infill'!U$37:U$1000,MATCH($B235,INT('Data Tab - BV Infill'!$C$37:$C$1000),0))),MAX(IF('SCADA Data'!$B$37:$B$402=$B235,'SCADA Data'!F$37:F$402,""),IF('SCADA Data - Historic'!$B$37:$B$402=$B235,'SCADA Data - Historic'!F$37:F$402,""))))</f>
        <v>0</v>
      </c>
      <c r="F235" s="101" t="str">
        <f t="array" aca="1" ref="F235" ca="1">IFERROR(INDEX('Data Tab - BV Infill'!$S$37:$S$402,MATCH($B235,INT('Data Tab - BV Infill'!$C$37:$C$402)*('Data Tab - BV Infill'!$S$37:$S$402&lt;&gt;""),0)),"")</f>
        <v/>
      </c>
      <c r="G235" s="266" cm="1">
        <f t="array" aca="1" ref="G235" ca="1">IF($B235="","",IFERROR(IF(INDEX('Data Tab - MK Infill'!R$37:R$402,MATCH($B235,INT('Data Tab - MK Infill'!$C$37:$C$402),0))="",NA(),INDEX('Data Tab - MK Infill'!R$37:R$402,MATCH($B235,INT('Data Tab - MK Infill'!$C$37:$C$402),0))),MAX(IF('SCADA Data'!$B$37:$B$402=$B235,'SCADA Data'!G$37:G$402,""),IF('SCADA Data - Historic'!$B$37:$B$402=$B235,'SCADA Data - Historic'!G$37:G$402,""))))</f>
        <v>994</v>
      </c>
      <c r="H235" s="101" t="str">
        <f t="array" aca="1" ref="H235" ca="1">IFERROR(INDEX('Data Tab - MK Infill'!$S$37:$S$402,MATCH($B235,INT('Data Tab - MK Infill'!$C$37:$C$402)*('Data Tab - MK Infill'!$S$37:$S$402&lt;&gt;""),0)),"")</f>
        <v/>
      </c>
      <c r="I235" s="266" cm="1">
        <f t="array" aca="1" ref="I235" ca="1">IF($B235="","",IFERROR(IF(INDEX('Data Tab - NH Infill'!R$37:R$1000,MATCH($B235,INT('Data Tab - NH Infill'!$C$37:$C$1000),0))="",NA(),INDEX('Data Tab - NH Infill'!R$37:R$1000,MATCH($B235,INT('Data Tab - NH Infill'!$C$37:$C$1000),0))),MAX(IF('SCADA Data'!$B$37:$B$402=$B235,'SCADA Data'!I$37:I$402,""),IF('SCADA Data - Historic'!$B$37:$B$402=$B235,'SCADA Data - Historic'!I$37:I$402,""))))</f>
        <v>1307.5</v>
      </c>
      <c r="J235" s="101" t="str">
        <f t="array" aca="1" ref="J235" ca="1">IFERROR(INDEX('Data Tab - NH Infill'!$S$37:$S$1000,MATCH($B235,INT('Data Tab - NH Infill'!$C$37:$C$1000)*('Data Tab - NH Infill'!$S$37:$S$1000&lt;&gt;""),0)),"")</f>
        <v/>
      </c>
      <c r="K235" s="266">
        <f t="array" aca="1" ref="K235" ca="1">IF($B235="","",IFERROR(IF(INDEX('Data Tab - SH Infill'!R$37:R$402,MATCH($B235,INT('Data Tab - SH Infill'!$C$37:$C$402),0))="",NA(),INDEX('Data Tab - SH Infill'!R$37:R$402,MATCH($B235,INT('Data Tab - SH Infill'!$C$37:$C$402),0))),MAX(IF('SCADA Data'!$B$37:$B$8980=$B235,'SCADA Data'!H$37:H$8980,""),IF('SCADA Data - Historic'!$B$37:$B$8980=$B235,'SCADA Data - Historic'!H$37:H$8980,""))))</f>
        <v>168.97000122070313</v>
      </c>
      <c r="L235" s="249" t="str">
        <f t="array" aca="1" ref="L235" ca="1">IFERROR(INDEX('Data Tab - SH Infill'!$S$37:$S$402,MATCH($B235,INT('Data Tab - SH Infill'!$C$37:$C$402)*('Data Tab - SH Infill'!$S$37:$S$402&lt;&gt;""),0)),"")</f>
        <v/>
      </c>
    </row>
    <row r="236" spans="2:12" s="264" customFormat="1" x14ac:dyDescent="0.2">
      <c r="B236" s="265">
        <f t="shared" ca="1" si="3"/>
        <v>45152</v>
      </c>
      <c r="C236" s="268" cm="1">
        <f t="array" aca="1" ref="C236" ca="1">IF($B236="","",IFERROR(IF(INDEX('Data Tab - BV Infill'!R$37:R$1000,MATCH($B236,INT('Data Tab - BV Infill'!$C$37:$C$1000),0))="",NA(),INDEX('Data Tab - BV Infill'!R$37:R$1000,MATCH($B236,INT('Data Tab - BV Infill'!$C$37:$C$1000),0))),MAX(IF('SCADA Data'!$B$37:$B$402=$B236,'SCADA Data'!D$37:D$402,""),IF('SCADA Data - Historic'!$B$37:$B$402=$B236,'SCADA Data - Historic'!D$37:D$402,""))))</f>
        <v>174.33203125</v>
      </c>
      <c r="D236" s="269" cm="1">
        <f t="array" aca="1" ref="D236" ca="1">IF($B236="","",IFERROR(IF(INDEX('Data Tab - BV Infill'!T$37:T$1000,MATCH($B236,INT('Data Tab - BV Infill'!$C$37:$C$1000),0))="",NA(),INDEX('Data Tab - BV Infill'!T$37:T$1000,MATCH($B236,INT('Data Tab - BV Infill'!$C$37:$C$1000),0))),MAX(IF('SCADA Data'!$B$37:$B$402=$B236,'SCADA Data'!E$37:E$402,""),IF('SCADA Data - Historic'!$B$37:$B$402=$B236,'SCADA Data - Historic'!E$37:E$402,""))))</f>
        <v>146.1767578125</v>
      </c>
      <c r="E236" s="269" cm="1">
        <f t="array" aca="1" ref="E236" ca="1">IF($B236="","",IFERROR(IF(INDEX('Data Tab - BV Infill'!U$37:U$1000,MATCH($B236,INT('Data Tab - BV Infill'!$C$37:$C$1000),0))="",NA(),INDEX('Data Tab - BV Infill'!U$37:U$1000,MATCH($B236,INT('Data Tab - BV Infill'!$C$37:$C$1000),0))),MAX(IF('SCADA Data'!$B$37:$B$402=$B236,'SCADA Data'!F$37:F$402,""),IF('SCADA Data - Historic'!$B$37:$B$402=$B236,'SCADA Data - Historic'!F$37:F$402,""))))</f>
        <v>0</v>
      </c>
      <c r="F236" s="114" t="str">
        <f t="array" aca="1" ref="F236" ca="1">IFERROR(INDEX('Data Tab - BV Infill'!$S$37:$S$402,MATCH($B236,INT('Data Tab - BV Infill'!$C$37:$C$402)*('Data Tab - BV Infill'!$S$37:$S$402&lt;&gt;""),0)),"")</f>
        <v/>
      </c>
      <c r="G236" s="270" cm="1">
        <f t="array" aca="1" ref="G236" ca="1">IF($B236="","",IFERROR(IF(INDEX('Data Tab - MK Infill'!R$37:R$402,MATCH($B236,INT('Data Tab - MK Infill'!$C$37:$C$402),0))="",NA(),INDEX('Data Tab - MK Infill'!R$37:R$402,MATCH($B236,INT('Data Tab - MK Infill'!$C$37:$C$402),0))),MAX(IF('SCADA Data'!$B$37:$B$402=$B236,'SCADA Data'!G$37:G$402,""),IF('SCADA Data - Historic'!$B$37:$B$402=$B236,'SCADA Data - Historic'!G$37:G$402,""))))</f>
        <v>995</v>
      </c>
      <c r="H236" s="114" t="str">
        <f t="array" aca="1" ref="H236" ca="1">IFERROR(INDEX('Data Tab - MK Infill'!$S$37:$S$402,MATCH($B236,INT('Data Tab - MK Infill'!$C$37:$C$402)*('Data Tab - MK Infill'!$S$37:$S$402&lt;&gt;""),0)),"")</f>
        <v/>
      </c>
      <c r="I236" s="273" cm="1">
        <f t="array" aca="1" ref="I236" ca="1">IF($B236="","",IFERROR(IF(INDEX('Data Tab - NH Infill'!R$37:R$1000,MATCH($B236,INT('Data Tab - NH Infill'!$C$37:$C$1000),0))="",NA(),INDEX('Data Tab - NH Infill'!R$37:R$1000,MATCH($B236,INT('Data Tab - NH Infill'!$C$37:$C$1000),0))),MAX(IF('SCADA Data'!$B$37:$B$402=$B236,'SCADA Data'!I$37:I$402,""),IF('SCADA Data - Historic'!$B$37:$B$402=$B236,'SCADA Data - Historic'!I$37:I$402,""))))</f>
        <v>1269</v>
      </c>
      <c r="J236" s="114" t="str">
        <f t="array" aca="1" ref="J236" ca="1">IFERROR(INDEX('Data Tab - NH Infill'!$S$37:$S$1000,MATCH($B236,INT('Data Tab - NH Infill'!$C$37:$C$1000)*('Data Tab - NH Infill'!$S$37:$S$1000&lt;&gt;""),0)),"")</f>
        <v/>
      </c>
      <c r="K236" s="272">
        <f t="array" aca="1" ref="K236" ca="1">IF($B236="","",IFERROR(IF(INDEX('Data Tab - SH Infill'!R$37:R$402,MATCH($B236,INT('Data Tab - SH Infill'!$C$37:$C$402),0))="",NA(),INDEX('Data Tab - SH Infill'!R$37:R$402,MATCH($B236,INT('Data Tab - SH Infill'!$C$37:$C$402),0))),MAX(IF('SCADA Data'!$B$37:$B$8980=$B236,'SCADA Data'!H$37:H$8980,""),IF('SCADA Data - Historic'!$B$37:$B$8980=$B236,'SCADA Data - Historic'!H$37:H$8980,""))))</f>
        <v>158.99000549316406</v>
      </c>
      <c r="L236" s="250" t="str">
        <f t="array" aca="1" ref="L236" ca="1">IFERROR(INDEX('Data Tab - SH Infill'!$S$37:$S$402,MATCH($B236,INT('Data Tab - SH Infill'!$C$37:$C$402)*('Data Tab - SH Infill'!$S$37:$S$402&lt;&gt;""),0)),"")</f>
        <v/>
      </c>
    </row>
    <row r="237" spans="2:12" s="264" customFormat="1" x14ac:dyDescent="0.2">
      <c r="B237" s="265">
        <f t="shared" ca="1" si="3"/>
        <v>45153</v>
      </c>
      <c r="C237" s="266" cm="1">
        <f t="array" aca="1" ref="C237" ca="1">IF($B237="","",IFERROR(IF(INDEX('Data Tab - BV Infill'!R$37:R$1000,MATCH($B237,INT('Data Tab - BV Infill'!$C$37:$C$1000),0))="",NA(),INDEX('Data Tab - BV Infill'!R$37:R$1000,MATCH($B237,INT('Data Tab - BV Infill'!$C$37:$C$1000),0))),MAX(IF('SCADA Data'!$B$37:$B$402=$B237,'SCADA Data'!D$37:D$402,""),IF('SCADA Data - Historic'!$B$37:$B$402=$B237,'SCADA Data - Historic'!D$37:D$402,""))))</f>
        <v>163.4140625</v>
      </c>
      <c r="D237" s="267" cm="1">
        <f t="array" aca="1" ref="D237" ca="1">IF($B237="","",IFERROR(IF(INDEX('Data Tab - BV Infill'!T$37:T$1000,MATCH($B237,INT('Data Tab - BV Infill'!$C$37:$C$1000),0))="",NA(),INDEX('Data Tab - BV Infill'!T$37:T$1000,MATCH($B237,INT('Data Tab - BV Infill'!$C$37:$C$1000),0))),MAX(IF('SCADA Data'!$B$37:$B$402=$B237,'SCADA Data'!E$37:E$402,""),IF('SCADA Data - Historic'!$B$37:$B$402=$B237,'SCADA Data - Historic'!E$37:E$402,""))))</f>
        <v>162.38818359375</v>
      </c>
      <c r="E237" s="267" cm="1">
        <f t="array" aca="1" ref="E237" ca="1">IF($B237="","",IFERROR(IF(INDEX('Data Tab - BV Infill'!U$37:U$1000,MATCH($B237,INT('Data Tab - BV Infill'!$C$37:$C$1000),0))="",NA(),INDEX('Data Tab - BV Infill'!U$37:U$1000,MATCH($B237,INT('Data Tab - BV Infill'!$C$37:$C$1000),0))),MAX(IF('SCADA Data'!$B$37:$B$402=$B237,'SCADA Data'!F$37:F$402,""),IF('SCADA Data - Historic'!$B$37:$B$402=$B237,'SCADA Data - Historic'!F$37:F$402,""))))</f>
        <v>0</v>
      </c>
      <c r="F237" s="101" t="str">
        <f t="array" aca="1" ref="F237" ca="1">IFERROR(INDEX('Data Tab - BV Infill'!$S$37:$S$402,MATCH($B237,INT('Data Tab - BV Infill'!$C$37:$C$402)*('Data Tab - BV Infill'!$S$37:$S$402&lt;&gt;""),0)),"")</f>
        <v/>
      </c>
      <c r="G237" s="266" cm="1">
        <f t="array" aca="1" ref="G237" ca="1">IF($B237="","",IFERROR(IF(INDEX('Data Tab - MK Infill'!R$37:R$402,MATCH($B237,INT('Data Tab - MK Infill'!$C$37:$C$402),0))="",NA(),INDEX('Data Tab - MK Infill'!R$37:R$402,MATCH($B237,INT('Data Tab - MK Infill'!$C$37:$C$402),0))),MAX(IF('SCADA Data'!$B$37:$B$402=$B237,'SCADA Data'!G$37:G$402,""),IF('SCADA Data - Historic'!$B$37:$B$402=$B237,'SCADA Data - Historic'!G$37:G$402,""))))</f>
        <v>994</v>
      </c>
      <c r="H237" s="101" t="str">
        <f t="array" aca="1" ref="H237" ca="1">IFERROR(INDEX('Data Tab - MK Infill'!$S$37:$S$402,MATCH($B237,INT('Data Tab - MK Infill'!$C$37:$C$402)*('Data Tab - MK Infill'!$S$37:$S$402&lt;&gt;""),0)),"")</f>
        <v/>
      </c>
      <c r="I237" s="266" cm="1">
        <f t="array" aca="1" ref="I237" ca="1">IF($B237="","",IFERROR(IF(INDEX('Data Tab - NH Infill'!R$37:R$1000,MATCH($B237,INT('Data Tab - NH Infill'!$C$37:$C$1000),0))="",NA(),INDEX('Data Tab - NH Infill'!R$37:R$1000,MATCH($B237,INT('Data Tab - NH Infill'!$C$37:$C$1000),0))),MAX(IF('SCADA Data'!$B$37:$B$402=$B237,'SCADA Data'!I$37:I$402,""),IF('SCADA Data - Historic'!$B$37:$B$402=$B237,'SCADA Data - Historic'!I$37:I$402,""))))</f>
        <v>1244.5</v>
      </c>
      <c r="J237" s="101" t="str">
        <f t="array" aca="1" ref="J237" ca="1">IFERROR(INDEX('Data Tab - NH Infill'!$S$37:$S$1000,MATCH($B237,INT('Data Tab - NH Infill'!$C$37:$C$1000)*('Data Tab - NH Infill'!$S$37:$S$1000&lt;&gt;""),0)),"")</f>
        <v/>
      </c>
      <c r="K237" s="266">
        <f t="array" aca="1" ref="K237" ca="1">IF($B237="","",IFERROR(IF(INDEX('Data Tab - SH Infill'!R$37:R$402,MATCH($B237,INT('Data Tab - SH Infill'!$C$37:$C$402),0))="",NA(),INDEX('Data Tab - SH Infill'!R$37:R$402,MATCH($B237,INT('Data Tab - SH Infill'!$C$37:$C$402),0))),MAX(IF('SCADA Data'!$B$37:$B$8980=$B237,'SCADA Data'!H$37:H$8980,""),IF('SCADA Data - Historic'!$B$37:$B$8980=$B237,'SCADA Data - Historic'!H$37:H$8980,""))))</f>
        <v>161.25</v>
      </c>
      <c r="L237" s="249" t="str">
        <f t="array" aca="1" ref="L237" ca="1">IFERROR(INDEX('Data Tab - SH Infill'!$S$37:$S$402,MATCH($B237,INT('Data Tab - SH Infill'!$C$37:$C$402)*('Data Tab - SH Infill'!$S$37:$S$402&lt;&gt;""),0)),"")</f>
        <v/>
      </c>
    </row>
    <row r="238" spans="2:12" s="264" customFormat="1" x14ac:dyDescent="0.2">
      <c r="B238" s="265">
        <f t="shared" ca="1" si="3"/>
        <v>45154</v>
      </c>
      <c r="C238" s="268" cm="1">
        <f t="array" aca="1" ref="C238" ca="1">IF($B238="","",IFERROR(IF(INDEX('Data Tab - BV Infill'!R$37:R$1000,MATCH($B238,INT('Data Tab - BV Infill'!$C$37:$C$1000),0))="",NA(),INDEX('Data Tab - BV Infill'!R$37:R$1000,MATCH($B238,INT('Data Tab - BV Infill'!$C$37:$C$1000),0))),MAX(IF('SCADA Data'!$B$37:$B$402=$B238,'SCADA Data'!D$37:D$402,""),IF('SCADA Data - Historic'!$B$37:$B$402=$B238,'SCADA Data - Historic'!D$37:D$402,""))))</f>
        <v>165.4453125</v>
      </c>
      <c r="D238" s="269" cm="1">
        <f t="array" aca="1" ref="D238" ca="1">IF($B238="","",IFERROR(IF(INDEX('Data Tab - BV Infill'!T$37:T$1000,MATCH($B238,INT('Data Tab - BV Infill'!$C$37:$C$1000),0))="",NA(),INDEX('Data Tab - BV Infill'!T$37:T$1000,MATCH($B238,INT('Data Tab - BV Infill'!$C$37:$C$1000),0))),MAX(IF('SCADA Data'!$B$37:$B$402=$B238,'SCADA Data'!E$37:E$402,""),IF('SCADA Data - Historic'!$B$37:$B$402=$B238,'SCADA Data - Historic'!E$37:E$402,""))))</f>
        <v>253.705078125</v>
      </c>
      <c r="E238" s="269" cm="1">
        <f t="array" aca="1" ref="E238" ca="1">IF($B238="","",IFERROR(IF(INDEX('Data Tab - BV Infill'!U$37:U$1000,MATCH($B238,INT('Data Tab - BV Infill'!$C$37:$C$1000),0))="",NA(),INDEX('Data Tab - BV Infill'!U$37:U$1000,MATCH($B238,INT('Data Tab - BV Infill'!$C$37:$C$1000),0))),MAX(IF('SCADA Data'!$B$37:$B$402=$B238,'SCADA Data'!F$37:F$402,""),IF('SCADA Data - Historic'!$B$37:$B$402=$B238,'SCADA Data - Historic'!F$37:F$402,""))))</f>
        <v>0</v>
      </c>
      <c r="F238" s="114" t="str">
        <f t="array" aca="1" ref="F238" ca="1">IFERROR(INDEX('Data Tab - BV Infill'!$S$37:$S$402,MATCH($B238,INT('Data Tab - BV Infill'!$C$37:$C$402)*('Data Tab - BV Infill'!$S$37:$S$402&lt;&gt;""),0)),"")</f>
        <v/>
      </c>
      <c r="G238" s="270" cm="1">
        <f t="array" aca="1" ref="G238" ca="1">IF($B238="","",IFERROR(IF(INDEX('Data Tab - MK Infill'!R$37:R$402,MATCH($B238,INT('Data Tab - MK Infill'!$C$37:$C$402),0))="",NA(),INDEX('Data Tab - MK Infill'!R$37:R$402,MATCH($B238,INT('Data Tab - MK Infill'!$C$37:$C$402),0))),MAX(IF('SCADA Data'!$B$37:$B$402=$B238,'SCADA Data'!G$37:G$402,""),IF('SCADA Data - Historic'!$B$37:$B$402=$B238,'SCADA Data - Historic'!G$37:G$402,""))))</f>
        <v>995</v>
      </c>
      <c r="H238" s="114" t="str">
        <f t="array" aca="1" ref="H238" ca="1">IFERROR(INDEX('Data Tab - MK Infill'!$S$37:$S$402,MATCH($B238,INT('Data Tab - MK Infill'!$C$37:$C$402)*('Data Tab - MK Infill'!$S$37:$S$402&lt;&gt;""),0)),"")</f>
        <v/>
      </c>
      <c r="I238" s="273" cm="1">
        <f t="array" aca="1" ref="I238" ca="1">IF($B238="","",IFERROR(IF(INDEX('Data Tab - NH Infill'!R$37:R$1000,MATCH($B238,INT('Data Tab - NH Infill'!$C$37:$C$1000),0))="",NA(),INDEX('Data Tab - NH Infill'!R$37:R$1000,MATCH($B238,INT('Data Tab - NH Infill'!$C$37:$C$1000),0))),MAX(IF('SCADA Data'!$B$37:$B$402=$B238,'SCADA Data'!I$37:I$402,""),IF('SCADA Data - Historic'!$B$37:$B$402=$B238,'SCADA Data - Historic'!I$37:I$402,""))))</f>
        <v>1484</v>
      </c>
      <c r="J238" s="114" t="str">
        <f t="array" aca="1" ref="J238" ca="1">IFERROR(INDEX('Data Tab - NH Infill'!$S$37:$S$1000,MATCH($B238,INT('Data Tab - NH Infill'!$C$37:$C$1000)*('Data Tab - NH Infill'!$S$37:$S$1000&lt;&gt;""),0)),"")</f>
        <v/>
      </c>
      <c r="K238" s="272">
        <f t="array" aca="1" ref="K238" ca="1">IF($B238="","",IFERROR(IF(INDEX('Data Tab - SH Infill'!R$37:R$402,MATCH($B238,INT('Data Tab - SH Infill'!$C$37:$C$402),0))="",NA(),INDEX('Data Tab - SH Infill'!R$37:R$402,MATCH($B238,INT('Data Tab - SH Infill'!$C$37:$C$402),0))),MAX(IF('SCADA Data'!$B$37:$B$8980=$B238,'SCADA Data'!H$37:H$8980,""),IF('SCADA Data - Historic'!$B$37:$B$8980=$B238,'SCADA Data - Historic'!H$37:H$8980,""))))</f>
        <v>166.61000061035156</v>
      </c>
      <c r="L238" s="250" t="str">
        <f t="array" aca="1" ref="L238" ca="1">IFERROR(INDEX('Data Tab - SH Infill'!$S$37:$S$402,MATCH($B238,INT('Data Tab - SH Infill'!$C$37:$C$402)*('Data Tab - SH Infill'!$S$37:$S$402&lt;&gt;""),0)),"")</f>
        <v/>
      </c>
    </row>
    <row r="239" spans="2:12" s="264" customFormat="1" x14ac:dyDescent="0.2">
      <c r="B239" s="265">
        <f t="shared" ca="1" si="3"/>
        <v>45155</v>
      </c>
      <c r="C239" s="266" cm="1">
        <f t="array" aca="1" ref="C239" ca="1">IF($B239="","",IFERROR(IF(INDEX('Data Tab - BV Infill'!R$37:R$1000,MATCH($B239,INT('Data Tab - BV Infill'!$C$37:$C$1000),0))="",NA(),INDEX('Data Tab - BV Infill'!R$37:R$1000,MATCH($B239,INT('Data Tab - BV Infill'!$C$37:$C$1000),0))),MAX(IF('SCADA Data'!$B$37:$B$402=$B239,'SCADA Data'!D$37:D$402,""),IF('SCADA Data - Historic'!$B$37:$B$402=$B239,'SCADA Data - Historic'!D$37:D$402,""))))</f>
        <v>161.5859375</v>
      </c>
      <c r="D239" s="267" cm="1">
        <f t="array" aca="1" ref="D239" ca="1">IF($B239="","",IFERROR(IF(INDEX('Data Tab - BV Infill'!T$37:T$1000,MATCH($B239,INT('Data Tab - BV Infill'!$C$37:$C$1000),0))="",NA(),INDEX('Data Tab - BV Infill'!T$37:T$1000,MATCH($B239,INT('Data Tab - BV Infill'!$C$37:$C$1000),0))),MAX(IF('SCADA Data'!$B$37:$B$402=$B239,'SCADA Data'!E$37:E$402,""),IF('SCADA Data - Historic'!$B$37:$B$402=$B239,'SCADA Data - Historic'!E$37:E$402,""))))</f>
        <v>144.90673828125</v>
      </c>
      <c r="E239" s="267" cm="1">
        <f t="array" aca="1" ref="E239" ca="1">IF($B239="","",IFERROR(IF(INDEX('Data Tab - BV Infill'!U$37:U$1000,MATCH($B239,INT('Data Tab - BV Infill'!$C$37:$C$1000),0))="",NA(),INDEX('Data Tab - BV Infill'!U$37:U$1000,MATCH($B239,INT('Data Tab - BV Infill'!$C$37:$C$1000),0))),MAX(IF('SCADA Data'!$B$37:$B$402=$B239,'SCADA Data'!F$37:F$402,""),IF('SCADA Data - Historic'!$B$37:$B$402=$B239,'SCADA Data - Historic'!F$37:F$402,""))))</f>
        <v>0</v>
      </c>
      <c r="F239" s="101" t="str">
        <f t="array" aca="1" ref="F239" ca="1">IFERROR(INDEX('Data Tab - BV Infill'!$S$37:$S$402,MATCH($B239,INT('Data Tab - BV Infill'!$C$37:$C$402)*('Data Tab - BV Infill'!$S$37:$S$402&lt;&gt;""),0)),"")</f>
        <v/>
      </c>
      <c r="G239" s="266" cm="1">
        <f t="array" aca="1" ref="G239" ca="1">IF($B239="","",IFERROR(IF(INDEX('Data Tab - MK Infill'!R$37:R$402,MATCH($B239,INT('Data Tab - MK Infill'!$C$37:$C$402),0))="",NA(),INDEX('Data Tab - MK Infill'!R$37:R$402,MATCH($B239,INT('Data Tab - MK Infill'!$C$37:$C$402),0))),MAX(IF('SCADA Data'!$B$37:$B$402=$B239,'SCADA Data'!G$37:G$402,""),IF('SCADA Data - Historic'!$B$37:$B$402=$B239,'SCADA Data - Historic'!G$37:G$402,""))))</f>
        <v>996</v>
      </c>
      <c r="H239" s="101" t="str">
        <f t="array" aca="1" ref="H239" ca="1">IFERROR(INDEX('Data Tab - MK Infill'!$S$37:$S$402,MATCH($B239,INT('Data Tab - MK Infill'!$C$37:$C$402)*('Data Tab - MK Infill'!$S$37:$S$402&lt;&gt;""),0)),"")</f>
        <v/>
      </c>
      <c r="I239" s="266" cm="1">
        <f t="array" aca="1" ref="I239" ca="1">IF($B239="","",IFERROR(IF(INDEX('Data Tab - NH Infill'!R$37:R$1000,MATCH($B239,INT('Data Tab - NH Infill'!$C$37:$C$1000),0))="",NA(),INDEX('Data Tab - NH Infill'!R$37:R$1000,MATCH($B239,INT('Data Tab - NH Infill'!$C$37:$C$1000),0))),MAX(IF('SCADA Data'!$B$37:$B$402=$B239,'SCADA Data'!I$37:I$402,""),IF('SCADA Data - Historic'!$B$37:$B$402=$B239,'SCADA Data - Historic'!I$37:I$402,""))))</f>
        <v>883</v>
      </c>
      <c r="J239" s="101" t="str">
        <f t="array" aca="1" ref="J239" ca="1">IFERROR(INDEX('Data Tab - NH Infill'!$S$37:$S$1000,MATCH($B239,INT('Data Tab - NH Infill'!$C$37:$C$1000)*('Data Tab - NH Infill'!$S$37:$S$1000&lt;&gt;""),0)),"")</f>
        <v/>
      </c>
      <c r="K239" s="266">
        <f t="array" aca="1" ref="K239" ca="1">IF($B239="","",IFERROR(IF(INDEX('Data Tab - SH Infill'!R$37:R$402,MATCH($B239,INT('Data Tab - SH Infill'!$C$37:$C$402),0))="",NA(),INDEX('Data Tab - SH Infill'!R$37:R$402,MATCH($B239,INT('Data Tab - SH Infill'!$C$37:$C$402),0))),MAX(IF('SCADA Data'!$B$37:$B$8980=$B239,'SCADA Data'!H$37:H$8980,""),IF('SCADA Data - Historic'!$B$37:$B$8980=$B239,'SCADA Data - Historic'!H$37:H$8980,""))))</f>
        <v>151.27000427246094</v>
      </c>
      <c r="L239" s="249" t="str">
        <f t="array" aca="1" ref="L239" ca="1">IFERROR(INDEX('Data Tab - SH Infill'!$S$37:$S$402,MATCH($B239,INT('Data Tab - SH Infill'!$C$37:$C$402)*('Data Tab - SH Infill'!$S$37:$S$402&lt;&gt;""),0)),"")</f>
        <v/>
      </c>
    </row>
    <row r="240" spans="2:12" s="264" customFormat="1" x14ac:dyDescent="0.2">
      <c r="B240" s="265">
        <f t="shared" ca="1" si="3"/>
        <v>45156</v>
      </c>
      <c r="C240" s="268" cm="1">
        <f t="array" aca="1" ref="C240" ca="1">IF($B240="","",IFERROR(IF(INDEX('Data Tab - BV Infill'!R$37:R$1000,MATCH($B240,INT('Data Tab - BV Infill'!$C$37:$C$1000),0))="",NA(),INDEX('Data Tab - BV Infill'!R$37:R$1000,MATCH($B240,INT('Data Tab - BV Infill'!$C$37:$C$1000),0))),MAX(IF('SCADA Data'!$B$37:$B$402=$B240,'SCADA Data'!D$37:D$402,""),IF('SCADA Data - Historic'!$B$37:$B$402=$B240,'SCADA Data - Historic'!D$37:D$402,""))))</f>
        <v>166.15625</v>
      </c>
      <c r="D240" s="269" cm="1">
        <f t="array" aca="1" ref="D240" ca="1">IF($B240="","",IFERROR(IF(INDEX('Data Tab - BV Infill'!T$37:T$1000,MATCH($B240,INT('Data Tab - BV Infill'!$C$37:$C$1000),0))="",NA(),INDEX('Data Tab - BV Infill'!T$37:T$1000,MATCH($B240,INT('Data Tab - BV Infill'!$C$37:$C$1000),0))),MAX(IF('SCADA Data'!$B$37:$B$402=$B240,'SCADA Data'!E$37:E$402,""),IF('SCADA Data - Historic'!$B$37:$B$402=$B240,'SCADA Data - Historic'!E$37:E$402,""))))</f>
        <v>175.13818359375</v>
      </c>
      <c r="E240" s="269" cm="1">
        <f t="array" aca="1" ref="E240" ca="1">IF($B240="","",IFERROR(IF(INDEX('Data Tab - BV Infill'!U$37:U$1000,MATCH($B240,INT('Data Tab - BV Infill'!$C$37:$C$1000),0))="",NA(),INDEX('Data Tab - BV Infill'!U$37:U$1000,MATCH($B240,INT('Data Tab - BV Infill'!$C$37:$C$1000),0))),MAX(IF('SCADA Data'!$B$37:$B$402=$B240,'SCADA Data'!F$37:F$402,""),IF('SCADA Data - Historic'!$B$37:$B$402=$B240,'SCADA Data - Historic'!F$37:F$402,""))))</f>
        <v>0</v>
      </c>
      <c r="F240" s="114" t="str">
        <f t="array" aca="1" ref="F240" ca="1">IFERROR(INDEX('Data Tab - BV Infill'!$S$37:$S$402,MATCH($B240,INT('Data Tab - BV Infill'!$C$37:$C$402)*('Data Tab - BV Infill'!$S$37:$S$402&lt;&gt;""),0)),"")</f>
        <v/>
      </c>
      <c r="G240" s="270" cm="1">
        <f t="array" aca="1" ref="G240" ca="1">IF($B240="","",IFERROR(IF(INDEX('Data Tab - MK Infill'!R$37:R$402,MATCH($B240,INT('Data Tab - MK Infill'!$C$37:$C$402),0))="",NA(),INDEX('Data Tab - MK Infill'!R$37:R$402,MATCH($B240,INT('Data Tab - MK Infill'!$C$37:$C$402),0))),MAX(IF('SCADA Data'!$B$37:$B$402=$B240,'SCADA Data'!G$37:G$402,""),IF('SCADA Data - Historic'!$B$37:$B$402=$B240,'SCADA Data - Historic'!G$37:G$402,""))))</f>
        <v>1122</v>
      </c>
      <c r="H240" s="114" t="str">
        <f t="array" aca="1" ref="H240" ca="1">IFERROR(INDEX('Data Tab - MK Infill'!$S$37:$S$402,MATCH($B240,INT('Data Tab - MK Infill'!$C$37:$C$402)*('Data Tab - MK Infill'!$S$37:$S$402&lt;&gt;""),0)),"")</f>
        <v/>
      </c>
      <c r="I240" s="273" cm="1">
        <f t="array" aca="1" ref="I240" ca="1">IF($B240="","",IFERROR(IF(INDEX('Data Tab - NH Infill'!R$37:R$1000,MATCH($B240,INT('Data Tab - NH Infill'!$C$37:$C$1000),0))="",NA(),INDEX('Data Tab - NH Infill'!R$37:R$1000,MATCH($B240,INT('Data Tab - NH Infill'!$C$37:$C$1000),0))),MAX(IF('SCADA Data'!$B$37:$B$402=$B240,'SCADA Data'!I$37:I$402,""),IF('SCADA Data - Historic'!$B$37:$B$402=$B240,'SCADA Data - Historic'!I$37:I$402,""))))</f>
        <v>1293</v>
      </c>
      <c r="J240" s="114" t="str">
        <f t="array" aca="1" ref="J240" ca="1">IFERROR(INDEX('Data Tab - NH Infill'!$S$37:$S$1000,MATCH($B240,INT('Data Tab - NH Infill'!$C$37:$C$1000)*('Data Tab - NH Infill'!$S$37:$S$1000&lt;&gt;""),0)),"")</f>
        <v/>
      </c>
      <c r="K240" s="272">
        <f t="array" aca="1" ref="K240" ca="1">IF($B240="","",IFERROR(IF(INDEX('Data Tab - SH Infill'!R$37:R$402,MATCH($B240,INT('Data Tab - SH Infill'!$C$37:$C$402),0))="",NA(),INDEX('Data Tab - SH Infill'!R$37:R$402,MATCH($B240,INT('Data Tab - SH Infill'!$C$37:$C$402),0))),MAX(IF('SCADA Data'!$B$37:$B$8980=$B240,'SCADA Data'!H$37:H$8980,""),IF('SCADA Data - Historic'!$B$37:$B$8980=$B240,'SCADA Data - Historic'!H$37:H$8980,""))))</f>
        <v>165.27000427246094</v>
      </c>
      <c r="L240" s="250" t="str">
        <f t="array" aca="1" ref="L240" ca="1">IFERROR(INDEX('Data Tab - SH Infill'!$S$37:$S$402,MATCH($B240,INT('Data Tab - SH Infill'!$C$37:$C$402)*('Data Tab - SH Infill'!$S$37:$S$402&lt;&gt;""),0)),"")</f>
        <v/>
      </c>
    </row>
    <row r="241" spans="2:12" s="264" customFormat="1" x14ac:dyDescent="0.2">
      <c r="B241" s="265">
        <f t="shared" ca="1" si="3"/>
        <v>45157</v>
      </c>
      <c r="C241" s="266" cm="1">
        <f t="array" aca="1" ref="C241" ca="1">IF($B241="","",IFERROR(IF(INDEX('Data Tab - BV Infill'!R$37:R$1000,MATCH($B241,INT('Data Tab - BV Infill'!$C$37:$C$1000),0))="",NA(),INDEX('Data Tab - BV Infill'!R$37:R$1000,MATCH($B241,INT('Data Tab - BV Infill'!$C$37:$C$1000),0))),MAX(IF('SCADA Data'!$B$37:$B$402=$B241,'SCADA Data'!D$37:D$402,""),IF('SCADA Data - Historic'!$B$37:$B$402=$B241,'SCADA Data - Historic'!D$37:D$402,""))))</f>
        <v>165.0390625</v>
      </c>
      <c r="D241" s="267" cm="1">
        <f t="array" aca="1" ref="D241" ca="1">IF($B241="","",IFERROR(IF(INDEX('Data Tab - BV Infill'!T$37:T$1000,MATCH($B241,INT('Data Tab - BV Infill'!$C$37:$C$1000),0))="",NA(),INDEX('Data Tab - BV Infill'!T$37:T$1000,MATCH($B241,INT('Data Tab - BV Infill'!$C$37:$C$1000),0))),MAX(IF('SCADA Data'!$B$37:$B$402=$B241,'SCADA Data'!E$37:E$402,""),IF('SCADA Data - Historic'!$B$37:$B$402=$B241,'SCADA Data - Historic'!E$37:E$402,""))))</f>
        <v>127.1015625</v>
      </c>
      <c r="E241" s="267" cm="1">
        <f t="array" aca="1" ref="E241" ca="1">IF($B241="","",IFERROR(IF(INDEX('Data Tab - BV Infill'!U$37:U$1000,MATCH($B241,INT('Data Tab - BV Infill'!$C$37:$C$1000),0))="",NA(),INDEX('Data Tab - BV Infill'!U$37:U$1000,MATCH($B241,INT('Data Tab - BV Infill'!$C$37:$C$1000),0))),MAX(IF('SCADA Data'!$B$37:$B$402=$B241,'SCADA Data'!F$37:F$402,""),IF('SCADA Data - Historic'!$B$37:$B$402=$B241,'SCADA Data - Historic'!F$37:F$402,""))))</f>
        <v>0</v>
      </c>
      <c r="F241" s="101" t="str">
        <f t="array" aca="1" ref="F241" ca="1">IFERROR(INDEX('Data Tab - BV Infill'!$S$37:$S$402,MATCH($B241,INT('Data Tab - BV Infill'!$C$37:$C$402)*('Data Tab - BV Infill'!$S$37:$S$402&lt;&gt;""),0)),"")</f>
        <v/>
      </c>
      <c r="G241" s="266" cm="1">
        <f t="array" aca="1" ref="G241" ca="1">IF($B241="","",IFERROR(IF(INDEX('Data Tab - MK Infill'!R$37:R$402,MATCH($B241,INT('Data Tab - MK Infill'!$C$37:$C$402),0))="",NA(),INDEX('Data Tab - MK Infill'!R$37:R$402,MATCH($B241,INT('Data Tab - MK Infill'!$C$37:$C$402),0))),MAX(IF('SCADA Data'!$B$37:$B$402=$B241,'SCADA Data'!G$37:G$402,""),IF('SCADA Data - Historic'!$B$37:$B$402=$B241,'SCADA Data - Historic'!G$37:G$402,""))))</f>
        <v>1095</v>
      </c>
      <c r="H241" s="101" t="str">
        <f t="array" aca="1" ref="H241" ca="1">IFERROR(INDEX('Data Tab - MK Infill'!$S$37:$S$402,MATCH($B241,INT('Data Tab - MK Infill'!$C$37:$C$402)*('Data Tab - MK Infill'!$S$37:$S$402&lt;&gt;""),0)),"")</f>
        <v/>
      </c>
      <c r="I241" s="266" cm="1">
        <f t="array" aca="1" ref="I241" ca="1">IF($B241="","",IFERROR(IF(INDEX('Data Tab - NH Infill'!R$37:R$1000,MATCH($B241,INT('Data Tab - NH Infill'!$C$37:$C$1000),0))="",NA(),INDEX('Data Tab - NH Infill'!R$37:R$1000,MATCH($B241,INT('Data Tab - NH Infill'!$C$37:$C$1000),0))),MAX(IF('SCADA Data'!$B$37:$B$402=$B241,'SCADA Data'!I$37:I$402,""),IF('SCADA Data - Historic'!$B$37:$B$402=$B241,'SCADA Data - Historic'!I$37:I$402,""))))</f>
        <v>1343.5</v>
      </c>
      <c r="J241" s="101" t="str">
        <f t="array" aca="1" ref="J241" ca="1">IFERROR(INDEX('Data Tab - NH Infill'!$S$37:$S$1000,MATCH($B241,INT('Data Tab - NH Infill'!$C$37:$C$1000)*('Data Tab - NH Infill'!$S$37:$S$1000&lt;&gt;""),0)),"")</f>
        <v/>
      </c>
      <c r="K241" s="266">
        <f t="array" aca="1" ref="K241" ca="1">IF($B241="","",IFERROR(IF(INDEX('Data Tab - SH Infill'!R$37:R$402,MATCH($B241,INT('Data Tab - SH Infill'!$C$37:$C$402),0))="",NA(),INDEX('Data Tab - SH Infill'!R$37:R$402,MATCH($B241,INT('Data Tab - SH Infill'!$C$37:$C$402),0))),MAX(IF('SCADA Data'!$B$37:$B$8980=$B241,'SCADA Data'!H$37:H$8980,""),IF('SCADA Data - Historic'!$B$37:$B$8980=$B241,'SCADA Data - Historic'!H$37:H$8980,""))))</f>
        <v>174.67999267578125</v>
      </c>
      <c r="L241" s="249" t="str">
        <f t="array" aca="1" ref="L241" ca="1">IFERROR(INDEX('Data Tab - SH Infill'!$S$37:$S$402,MATCH($B241,INT('Data Tab - SH Infill'!$C$37:$C$402)*('Data Tab - SH Infill'!$S$37:$S$402&lt;&gt;""),0)),"")</f>
        <v/>
      </c>
    </row>
    <row r="242" spans="2:12" s="264" customFormat="1" x14ac:dyDescent="0.2">
      <c r="B242" s="265">
        <f t="shared" ca="1" si="3"/>
        <v>45158</v>
      </c>
      <c r="C242" s="268" cm="1">
        <f t="array" aca="1" ref="C242" ca="1">IF($B242="","",IFERROR(IF(INDEX('Data Tab - BV Infill'!R$37:R$1000,MATCH($B242,INT('Data Tab - BV Infill'!$C$37:$C$1000),0))="",NA(),INDEX('Data Tab - BV Infill'!R$37:R$1000,MATCH($B242,INT('Data Tab - BV Infill'!$C$37:$C$1000),0))),MAX(IF('SCADA Data'!$B$37:$B$402=$B242,'SCADA Data'!D$37:D$402,""),IF('SCADA Data - Historic'!$B$37:$B$402=$B242,'SCADA Data - Historic'!D$37:D$402,""))))</f>
        <v>168.0859375</v>
      </c>
      <c r="D242" s="269" cm="1">
        <f t="array" aca="1" ref="D242" ca="1">IF($B242="","",IFERROR(IF(INDEX('Data Tab - BV Infill'!T$37:T$1000,MATCH($B242,INT('Data Tab - BV Infill'!$C$37:$C$1000),0))="",NA(),INDEX('Data Tab - BV Infill'!T$37:T$1000,MATCH($B242,INT('Data Tab - BV Infill'!$C$37:$C$1000),0))),MAX(IF('SCADA Data'!$B$37:$B$402=$B242,'SCADA Data'!E$37:E$402,""),IF('SCADA Data - Historic'!$B$37:$B$402=$B242,'SCADA Data - Historic'!E$37:E$402,""))))</f>
        <v>168.01611328125</v>
      </c>
      <c r="E242" s="269" cm="1">
        <f t="array" aca="1" ref="E242" ca="1">IF($B242="","",IFERROR(IF(INDEX('Data Tab - BV Infill'!U$37:U$1000,MATCH($B242,INT('Data Tab - BV Infill'!$C$37:$C$1000),0))="",NA(),INDEX('Data Tab - BV Infill'!U$37:U$1000,MATCH($B242,INT('Data Tab - BV Infill'!$C$37:$C$1000),0))),MAX(IF('SCADA Data'!$B$37:$B$402=$B242,'SCADA Data'!F$37:F$402,""),IF('SCADA Data - Historic'!$B$37:$B$402=$B242,'SCADA Data - Historic'!F$37:F$402,""))))</f>
        <v>0</v>
      </c>
      <c r="F242" s="114" t="str">
        <f t="array" aca="1" ref="F242" ca="1">IFERROR(INDEX('Data Tab - BV Infill'!$S$37:$S$402,MATCH($B242,INT('Data Tab - BV Infill'!$C$37:$C$402)*('Data Tab - BV Infill'!$S$37:$S$402&lt;&gt;""),0)),"")</f>
        <v/>
      </c>
      <c r="G242" s="270" cm="1">
        <f t="array" aca="1" ref="G242" ca="1">IF($B242="","",IFERROR(IF(INDEX('Data Tab - MK Infill'!R$37:R$402,MATCH($B242,INT('Data Tab - MK Infill'!$C$37:$C$402),0))="",NA(),INDEX('Data Tab - MK Infill'!R$37:R$402,MATCH($B242,INT('Data Tab - MK Infill'!$C$37:$C$402),0))),MAX(IF('SCADA Data'!$B$37:$B$402=$B242,'SCADA Data'!G$37:G$402,""),IF('SCADA Data - Historic'!$B$37:$B$402=$B242,'SCADA Data - Historic'!G$37:G$402,""))))</f>
        <v>727</v>
      </c>
      <c r="H242" s="114" t="str">
        <f t="array" aca="1" ref="H242" ca="1">IFERROR(INDEX('Data Tab - MK Infill'!$S$37:$S$402,MATCH($B242,INT('Data Tab - MK Infill'!$C$37:$C$402)*('Data Tab - MK Infill'!$S$37:$S$402&lt;&gt;""),0)),"")</f>
        <v/>
      </c>
      <c r="I242" s="273" cm="1">
        <f t="array" aca="1" ref="I242" ca="1">IF($B242="","",IFERROR(IF(INDEX('Data Tab - NH Infill'!R$37:R$1000,MATCH($B242,INT('Data Tab - NH Infill'!$C$37:$C$1000),0))="",NA(),INDEX('Data Tab - NH Infill'!R$37:R$1000,MATCH($B242,INT('Data Tab - NH Infill'!$C$37:$C$1000),0))),MAX(IF('SCADA Data'!$B$37:$B$402=$B242,'SCADA Data'!I$37:I$402,""),IF('SCADA Data - Historic'!$B$37:$B$402=$B242,'SCADA Data - Historic'!I$37:I$402,""))))</f>
        <v>1305.5</v>
      </c>
      <c r="J242" s="114" t="str">
        <f t="array" aca="1" ref="J242" ca="1">IFERROR(INDEX('Data Tab - NH Infill'!$S$37:$S$1000,MATCH($B242,INT('Data Tab - NH Infill'!$C$37:$C$1000)*('Data Tab - NH Infill'!$S$37:$S$1000&lt;&gt;""),0)),"")</f>
        <v/>
      </c>
      <c r="K242" s="272">
        <f t="array" aca="1" ref="K242" ca="1">IF($B242="","",IFERROR(IF(INDEX('Data Tab - SH Infill'!R$37:R$402,MATCH($B242,INT('Data Tab - SH Infill'!$C$37:$C$402),0))="",NA(),INDEX('Data Tab - SH Infill'!R$37:R$402,MATCH($B242,INT('Data Tab - SH Infill'!$C$37:$C$402),0))),MAX(IF('SCADA Data'!$B$37:$B$8980=$B242,'SCADA Data'!H$37:H$8980,""),IF('SCADA Data - Historic'!$B$37:$B$8980=$B242,'SCADA Data - Historic'!H$37:H$8980,""))))</f>
        <v>173.03999328613281</v>
      </c>
      <c r="L242" s="250" t="str">
        <f t="array" aca="1" ref="L242" ca="1">IFERROR(INDEX('Data Tab - SH Infill'!$S$37:$S$402,MATCH($B242,INT('Data Tab - SH Infill'!$C$37:$C$402)*('Data Tab - SH Infill'!$S$37:$S$402&lt;&gt;""),0)),"")</f>
        <v/>
      </c>
    </row>
    <row r="243" spans="2:12" s="264" customFormat="1" x14ac:dyDescent="0.2">
      <c r="B243" s="265">
        <f t="shared" ca="1" si="3"/>
        <v>45159</v>
      </c>
      <c r="C243" s="266" cm="1">
        <f t="array" aca="1" ref="C243" ca="1">IF($B243="","",IFERROR(IF(INDEX('Data Tab - BV Infill'!R$37:R$1000,MATCH($B243,INT('Data Tab - BV Infill'!$C$37:$C$1000),0))="",NA(),INDEX('Data Tab - BV Infill'!R$37:R$1000,MATCH($B243,INT('Data Tab - BV Infill'!$C$37:$C$1000),0))),MAX(IF('SCADA Data'!$B$37:$B$402=$B243,'SCADA Data'!D$37:D$402,""),IF('SCADA Data - Historic'!$B$37:$B$402=$B243,'SCADA Data - Historic'!D$37:D$402,""))))</f>
        <v>167.2734375</v>
      </c>
      <c r="D243" s="267" cm="1">
        <f t="array" aca="1" ref="D243" ca="1">IF($B243="","",IFERROR(IF(INDEX('Data Tab - BV Infill'!T$37:T$1000,MATCH($B243,INT('Data Tab - BV Infill'!$C$37:$C$1000),0))="",NA(),INDEX('Data Tab - BV Infill'!T$37:T$1000,MATCH($B243,INT('Data Tab - BV Infill'!$C$37:$C$1000),0))),MAX(IF('SCADA Data'!$B$37:$B$402=$B243,'SCADA Data'!E$37:E$402,""),IF('SCADA Data - Historic'!$B$37:$B$402=$B243,'SCADA Data - Historic'!E$37:E$402,""))))</f>
        <v>195.50830078125</v>
      </c>
      <c r="E243" s="267" cm="1">
        <f t="array" aca="1" ref="E243" ca="1">IF($B243="","",IFERROR(IF(INDEX('Data Tab - BV Infill'!U$37:U$1000,MATCH($B243,INT('Data Tab - BV Infill'!$C$37:$C$1000),0))="",NA(),INDEX('Data Tab - BV Infill'!U$37:U$1000,MATCH($B243,INT('Data Tab - BV Infill'!$C$37:$C$1000),0))),MAX(IF('SCADA Data'!$B$37:$B$402=$B243,'SCADA Data'!F$37:F$402,""),IF('SCADA Data - Historic'!$B$37:$B$402=$B243,'SCADA Data - Historic'!F$37:F$402,""))))</f>
        <v>0</v>
      </c>
      <c r="F243" s="101" t="str">
        <f t="array" aca="1" ref="F243" ca="1">IFERROR(INDEX('Data Tab - BV Infill'!$S$37:$S$402,MATCH($B243,INT('Data Tab - BV Infill'!$C$37:$C$402)*('Data Tab - BV Infill'!$S$37:$S$402&lt;&gt;""),0)),"")</f>
        <v/>
      </c>
      <c r="G243" s="266" cm="1">
        <f t="array" aca="1" ref="G243" ca="1">IF($B243="","",IFERROR(IF(INDEX('Data Tab - MK Infill'!R$37:R$402,MATCH($B243,INT('Data Tab - MK Infill'!$C$37:$C$402),0))="",NA(),INDEX('Data Tab - MK Infill'!R$37:R$402,MATCH($B243,INT('Data Tab - MK Infill'!$C$37:$C$402),0))),MAX(IF('SCADA Data'!$B$37:$B$402=$B243,'SCADA Data'!G$37:G$402,""),IF('SCADA Data - Historic'!$B$37:$B$402=$B243,'SCADA Data - Historic'!G$37:G$402,""))))</f>
        <v>811</v>
      </c>
      <c r="H243" s="101" t="str">
        <f t="array" aca="1" ref="H243" ca="1">IFERROR(INDEX('Data Tab - MK Infill'!$S$37:$S$402,MATCH($B243,INT('Data Tab - MK Infill'!$C$37:$C$402)*('Data Tab - MK Infill'!$S$37:$S$402&lt;&gt;""),0)),"")</f>
        <v/>
      </c>
      <c r="I243" s="266" cm="1">
        <f t="array" aca="1" ref="I243" ca="1">IF($B243="","",IFERROR(IF(INDEX('Data Tab - NH Infill'!R$37:R$1000,MATCH($B243,INT('Data Tab - NH Infill'!$C$37:$C$1000),0))="",NA(),INDEX('Data Tab - NH Infill'!R$37:R$1000,MATCH($B243,INT('Data Tab - NH Infill'!$C$37:$C$1000),0))),MAX(IF('SCADA Data'!$B$37:$B$402=$B243,'SCADA Data'!I$37:I$402,""),IF('SCADA Data - Historic'!$B$37:$B$402=$B243,'SCADA Data - Historic'!I$37:I$402,""))))</f>
        <v>1343</v>
      </c>
      <c r="J243" s="101" t="str">
        <f t="array" aca="1" ref="J243" ca="1">IFERROR(INDEX('Data Tab - NH Infill'!$S$37:$S$1000,MATCH($B243,INT('Data Tab - NH Infill'!$C$37:$C$1000)*('Data Tab - NH Infill'!$S$37:$S$1000&lt;&gt;""),0)),"")</f>
        <v/>
      </c>
      <c r="K243" s="266">
        <f t="array" aca="1" ref="K243" ca="1">IF($B243="","",IFERROR(IF(INDEX('Data Tab - SH Infill'!R$37:R$402,MATCH($B243,INT('Data Tab - SH Infill'!$C$37:$C$402),0))="",NA(),INDEX('Data Tab - SH Infill'!R$37:R$402,MATCH($B243,INT('Data Tab - SH Infill'!$C$37:$C$402),0))),MAX(IF('SCADA Data'!$B$37:$B$8980=$B243,'SCADA Data'!H$37:H$8980,""),IF('SCADA Data - Historic'!$B$37:$B$8980=$B243,'SCADA Data - Historic'!H$37:H$8980,""))))</f>
        <v>157.94999694824219</v>
      </c>
      <c r="L243" s="249" t="str">
        <f t="array" aca="1" ref="L243" ca="1">IFERROR(INDEX('Data Tab - SH Infill'!$S$37:$S$402,MATCH($B243,INT('Data Tab - SH Infill'!$C$37:$C$402)*('Data Tab - SH Infill'!$S$37:$S$402&lt;&gt;""),0)),"")</f>
        <v/>
      </c>
    </row>
    <row r="244" spans="2:12" s="264" customFormat="1" x14ac:dyDescent="0.2">
      <c r="B244" s="265">
        <f t="shared" ca="1" si="3"/>
        <v>45160</v>
      </c>
      <c r="C244" s="268" cm="1">
        <f t="array" aca="1" ref="C244" ca="1">IF($B244="","",IFERROR(IF(INDEX('Data Tab - BV Infill'!R$37:R$1000,MATCH($B244,INT('Data Tab - BV Infill'!$C$37:$C$1000),0))="",NA(),INDEX('Data Tab - BV Infill'!R$37:R$1000,MATCH($B244,INT('Data Tab - BV Infill'!$C$37:$C$1000),0))),MAX(IF('SCADA Data'!$B$37:$B$402=$B244,'SCADA Data'!D$37:D$402,""),IF('SCADA Data - Historic'!$B$37:$B$402=$B244,'SCADA Data - Historic'!D$37:D$402,""))))</f>
        <v>167.93359375</v>
      </c>
      <c r="D244" s="269" cm="1">
        <f t="array" aca="1" ref="D244" ca="1">IF($B244="","",IFERROR(IF(INDEX('Data Tab - BV Infill'!T$37:T$1000,MATCH($B244,INT('Data Tab - BV Infill'!$C$37:$C$1000),0))="",NA(),INDEX('Data Tab - BV Infill'!T$37:T$1000,MATCH($B244,INT('Data Tab - BV Infill'!$C$37:$C$1000),0))),MAX(IF('SCADA Data'!$B$37:$B$402=$B244,'SCADA Data'!E$37:E$402,""),IF('SCADA Data - Historic'!$B$37:$B$402=$B244,'SCADA Data - Historic'!E$37:E$402,""))))</f>
        <v>167.02001953125</v>
      </c>
      <c r="E244" s="269" cm="1">
        <f t="array" aca="1" ref="E244" ca="1">IF($B244="","",IFERROR(IF(INDEX('Data Tab - BV Infill'!U$37:U$1000,MATCH($B244,INT('Data Tab - BV Infill'!$C$37:$C$1000),0))="",NA(),INDEX('Data Tab - BV Infill'!U$37:U$1000,MATCH($B244,INT('Data Tab - BV Infill'!$C$37:$C$1000),0))),MAX(IF('SCADA Data'!$B$37:$B$402=$B244,'SCADA Data'!F$37:F$402,""),IF('SCADA Data - Historic'!$B$37:$B$402=$B244,'SCADA Data - Historic'!F$37:F$402,""))))</f>
        <v>0</v>
      </c>
      <c r="F244" s="114" t="str">
        <f t="array" aca="1" ref="F244" ca="1">IFERROR(INDEX('Data Tab - BV Infill'!$S$37:$S$402,MATCH($B244,INT('Data Tab - BV Infill'!$C$37:$C$402)*('Data Tab - BV Infill'!$S$37:$S$402&lt;&gt;""),0)),"")</f>
        <v/>
      </c>
      <c r="G244" s="270" cm="1">
        <f t="array" aca="1" ref="G244" ca="1">IF($B244="","",IFERROR(IF(INDEX('Data Tab - MK Infill'!R$37:R$402,MATCH($B244,INT('Data Tab - MK Infill'!$C$37:$C$402),0))="",NA(),INDEX('Data Tab - MK Infill'!R$37:R$402,MATCH($B244,INT('Data Tab - MK Infill'!$C$37:$C$402),0))),MAX(IF('SCADA Data'!$B$37:$B$402=$B244,'SCADA Data'!G$37:G$402,""),IF('SCADA Data - Historic'!$B$37:$B$402=$B244,'SCADA Data - Historic'!G$37:G$402,""))))</f>
        <v>138</v>
      </c>
      <c r="H244" s="114" t="str">
        <f t="array" aca="1" ref="H244" ca="1">IFERROR(INDEX('Data Tab - MK Infill'!$S$37:$S$402,MATCH($B244,INT('Data Tab - MK Infill'!$C$37:$C$402)*('Data Tab - MK Infill'!$S$37:$S$402&lt;&gt;""),0)),"")</f>
        <v/>
      </c>
      <c r="I244" s="273" cm="1">
        <f t="array" aca="1" ref="I244" ca="1">IF($B244="","",IFERROR(IF(INDEX('Data Tab - NH Infill'!R$37:R$1000,MATCH($B244,INT('Data Tab - NH Infill'!$C$37:$C$1000),0))="",NA(),INDEX('Data Tab - NH Infill'!R$37:R$1000,MATCH($B244,INT('Data Tab - NH Infill'!$C$37:$C$1000),0))),MAX(IF('SCADA Data'!$B$37:$B$402=$B244,'SCADA Data'!I$37:I$402,""),IF('SCADA Data - Historic'!$B$37:$B$402=$B244,'SCADA Data - Historic'!I$37:I$402,""))))</f>
        <v>1311</v>
      </c>
      <c r="J244" s="114" t="str">
        <f t="array" aca="1" ref="J244" ca="1">IFERROR(INDEX('Data Tab - NH Infill'!$S$37:$S$1000,MATCH($B244,INT('Data Tab - NH Infill'!$C$37:$C$1000)*('Data Tab - NH Infill'!$S$37:$S$1000&lt;&gt;""),0)),"")</f>
        <v/>
      </c>
      <c r="K244" s="272">
        <f t="array" aca="1" ref="K244" ca="1">IF($B244="","",IFERROR(IF(INDEX('Data Tab - SH Infill'!R$37:R$402,MATCH($B244,INT('Data Tab - SH Infill'!$C$37:$C$402),0))="",NA(),INDEX('Data Tab - SH Infill'!R$37:R$402,MATCH($B244,INT('Data Tab - SH Infill'!$C$37:$C$402),0))),MAX(IF('SCADA Data'!$B$37:$B$8980=$B244,'SCADA Data'!H$37:H$8980,""),IF('SCADA Data - Historic'!$B$37:$B$8980=$B244,'SCADA Data - Historic'!H$37:H$8980,""))))</f>
        <v>154.61000061035156</v>
      </c>
      <c r="L244" s="250" t="str">
        <f t="array" aca="1" ref="L244" ca="1">IFERROR(INDEX('Data Tab - SH Infill'!$S$37:$S$402,MATCH($B244,INT('Data Tab - SH Infill'!$C$37:$C$402)*('Data Tab - SH Infill'!$S$37:$S$402&lt;&gt;""),0)),"")</f>
        <v/>
      </c>
    </row>
    <row r="245" spans="2:12" s="264" customFormat="1" x14ac:dyDescent="0.2">
      <c r="B245" s="265">
        <f t="shared" ca="1" si="3"/>
        <v>45161</v>
      </c>
      <c r="C245" s="266" cm="1">
        <f t="array" aca="1" ref="C245" ca="1">IF($B245="","",IFERROR(IF(INDEX('Data Tab - BV Infill'!R$37:R$1000,MATCH($B245,INT('Data Tab - BV Infill'!$C$37:$C$1000),0))="",NA(),INDEX('Data Tab - BV Infill'!R$37:R$1000,MATCH($B245,INT('Data Tab - BV Infill'!$C$37:$C$1000),0))),MAX(IF('SCADA Data'!$B$37:$B$402=$B245,'SCADA Data'!D$37:D$402,""),IF('SCADA Data - Historic'!$B$37:$B$402=$B245,'SCADA Data - Historic'!D$37:D$402,""))))</f>
        <v>174.3828125</v>
      </c>
      <c r="D245" s="267" cm="1">
        <f t="array" aca="1" ref="D245" ca="1">IF($B245="","",IFERROR(IF(INDEX('Data Tab - BV Infill'!T$37:T$1000,MATCH($B245,INT('Data Tab - BV Infill'!$C$37:$C$1000),0))="",NA(),INDEX('Data Tab - BV Infill'!T$37:T$1000,MATCH($B245,INT('Data Tab - BV Infill'!$C$37:$C$1000),0))),MAX(IF('SCADA Data'!$B$37:$B$402=$B245,'SCADA Data'!E$37:E$402,""),IF('SCADA Data - Historic'!$B$37:$B$402=$B245,'SCADA Data - Historic'!E$37:E$402,""))))</f>
        <v>172.59814453125</v>
      </c>
      <c r="E245" s="267" cm="1">
        <f t="array" aca="1" ref="E245" ca="1">IF($B245="","",IFERROR(IF(INDEX('Data Tab - BV Infill'!U$37:U$1000,MATCH($B245,INT('Data Tab - BV Infill'!$C$37:$C$1000),0))="",NA(),INDEX('Data Tab - BV Infill'!U$37:U$1000,MATCH($B245,INT('Data Tab - BV Infill'!$C$37:$C$1000),0))),MAX(IF('SCADA Data'!$B$37:$B$402=$B245,'SCADA Data'!F$37:F$402,""),IF('SCADA Data - Historic'!$B$37:$B$402=$B245,'SCADA Data - Historic'!F$37:F$402,""))))</f>
        <v>0</v>
      </c>
      <c r="F245" s="101" t="str">
        <f t="array" aca="1" ref="F245" ca="1">IFERROR(INDEX('Data Tab - BV Infill'!$S$37:$S$402,MATCH($B245,INT('Data Tab - BV Infill'!$C$37:$C$402)*('Data Tab - BV Infill'!$S$37:$S$402&lt;&gt;""),0)),"")</f>
        <v/>
      </c>
      <c r="G245" s="266" cm="1">
        <f t="array" aca="1" ref="G245" ca="1">IF($B245="","",IFERROR(IF(INDEX('Data Tab - MK Infill'!R$37:R$402,MATCH($B245,INT('Data Tab - MK Infill'!$C$37:$C$402),0))="",NA(),INDEX('Data Tab - MK Infill'!R$37:R$402,MATCH($B245,INT('Data Tab - MK Infill'!$C$37:$C$402),0))),MAX(IF('SCADA Data'!$B$37:$B$402=$B245,'SCADA Data'!G$37:G$402,""),IF('SCADA Data - Historic'!$B$37:$B$402=$B245,'SCADA Data - Historic'!G$37:G$402,""))))</f>
        <v>1556</v>
      </c>
      <c r="H245" s="101" t="str">
        <f t="array" aca="1" ref="H245" ca="1">IFERROR(INDEX('Data Tab - MK Infill'!$S$37:$S$402,MATCH($B245,INT('Data Tab - MK Infill'!$C$37:$C$402)*('Data Tab - MK Infill'!$S$37:$S$402&lt;&gt;""),0)),"")</f>
        <v/>
      </c>
      <c r="I245" s="266" cm="1">
        <f t="array" aca="1" ref="I245" ca="1">IF($B245="","",IFERROR(IF(INDEX('Data Tab - NH Infill'!R$37:R$1000,MATCH($B245,INT('Data Tab - NH Infill'!$C$37:$C$1000),0))="",NA(),INDEX('Data Tab - NH Infill'!R$37:R$1000,MATCH($B245,INT('Data Tab - NH Infill'!$C$37:$C$1000),0))),MAX(IF('SCADA Data'!$B$37:$B$402=$B245,'SCADA Data'!I$37:I$402,""),IF('SCADA Data - Historic'!$B$37:$B$402=$B245,'SCADA Data - Historic'!I$37:I$402,""))))</f>
        <v>1286</v>
      </c>
      <c r="J245" s="101" t="str">
        <f t="array" aca="1" ref="J245" ca="1">IFERROR(INDEX('Data Tab - NH Infill'!$S$37:$S$1000,MATCH($B245,INT('Data Tab - NH Infill'!$C$37:$C$1000)*('Data Tab - NH Infill'!$S$37:$S$1000&lt;&gt;""),0)),"")</f>
        <v/>
      </c>
      <c r="K245" s="266">
        <f t="array" aca="1" ref="K245" ca="1">IF($B245="","",IFERROR(IF(INDEX('Data Tab - SH Infill'!R$37:R$402,MATCH($B245,INT('Data Tab - SH Infill'!$C$37:$C$402),0))="",NA(),INDEX('Data Tab - SH Infill'!R$37:R$402,MATCH($B245,INT('Data Tab - SH Infill'!$C$37:$C$402),0))),MAX(IF('SCADA Data'!$B$37:$B$8980=$B245,'SCADA Data'!H$37:H$8980,""),IF('SCADA Data - Historic'!$B$37:$B$8980=$B245,'SCADA Data - Historic'!H$37:H$8980,""))))</f>
        <v>165.30000305175781</v>
      </c>
      <c r="L245" s="249" t="str">
        <f t="array" aca="1" ref="L245" ca="1">IFERROR(INDEX('Data Tab - SH Infill'!$S$37:$S$402,MATCH($B245,INT('Data Tab - SH Infill'!$C$37:$C$402)*('Data Tab - SH Infill'!$S$37:$S$402&lt;&gt;""),0)),"")</f>
        <v/>
      </c>
    </row>
    <row r="246" spans="2:12" s="264" customFormat="1" x14ac:dyDescent="0.2">
      <c r="B246" s="265">
        <f t="shared" ca="1" si="3"/>
        <v>45162</v>
      </c>
      <c r="C246" s="268" cm="1">
        <f t="array" aca="1" ref="C246" ca="1">IF($B246="","",IFERROR(IF(INDEX('Data Tab - BV Infill'!R$37:R$1000,MATCH($B246,INT('Data Tab - BV Infill'!$C$37:$C$1000),0))="",NA(),INDEX('Data Tab - BV Infill'!R$37:R$1000,MATCH($B246,INT('Data Tab - BV Infill'!$C$37:$C$1000),0))),MAX(IF('SCADA Data'!$B$37:$B$402=$B246,'SCADA Data'!D$37:D$402,""),IF('SCADA Data - Historic'!$B$37:$B$402=$B246,'SCADA Data - Historic'!D$37:D$402,""))))</f>
        <v>159.40234375</v>
      </c>
      <c r="D246" s="269" cm="1">
        <f t="array" aca="1" ref="D246" ca="1">IF($B246="","",IFERROR(IF(INDEX('Data Tab - BV Infill'!T$37:T$1000,MATCH($B246,INT('Data Tab - BV Infill'!$C$37:$C$1000),0))="",NA(),INDEX('Data Tab - BV Infill'!T$37:T$1000,MATCH($B246,INT('Data Tab - BV Infill'!$C$37:$C$1000),0))),MAX(IF('SCADA Data'!$B$37:$B$402=$B246,'SCADA Data'!E$37:E$402,""),IF('SCADA Data - Historic'!$B$37:$B$402=$B246,'SCADA Data - Historic'!E$37:E$402,""))))</f>
        <v>162.13916015625</v>
      </c>
      <c r="E246" s="269" cm="1">
        <f t="array" aca="1" ref="E246" ca="1">IF($B246="","",IFERROR(IF(INDEX('Data Tab - BV Infill'!U$37:U$1000,MATCH($B246,INT('Data Tab - BV Infill'!$C$37:$C$1000),0))="",NA(),INDEX('Data Tab - BV Infill'!U$37:U$1000,MATCH($B246,INT('Data Tab - BV Infill'!$C$37:$C$1000),0))),MAX(IF('SCADA Data'!$B$37:$B$402=$B246,'SCADA Data'!F$37:F$402,""),IF('SCADA Data - Historic'!$B$37:$B$402=$B246,'SCADA Data - Historic'!F$37:F$402,""))))</f>
        <v>0</v>
      </c>
      <c r="F246" s="114" t="str">
        <f t="array" aca="1" ref="F246" ca="1">IFERROR(INDEX('Data Tab - BV Infill'!$S$37:$S$402,MATCH($B246,INT('Data Tab - BV Infill'!$C$37:$C$402)*('Data Tab - BV Infill'!$S$37:$S$402&lt;&gt;""),0)),"")</f>
        <v/>
      </c>
      <c r="G246" s="270" cm="1">
        <f t="array" aca="1" ref="G246" ca="1">IF($B246="","",IFERROR(IF(INDEX('Data Tab - MK Infill'!R$37:R$402,MATCH($B246,INT('Data Tab - MK Infill'!$C$37:$C$402),0))="",NA(),INDEX('Data Tab - MK Infill'!R$37:R$402,MATCH($B246,INT('Data Tab - MK Infill'!$C$37:$C$402),0))),MAX(IF('SCADA Data'!$B$37:$B$402=$B246,'SCADA Data'!G$37:G$402,""),IF('SCADA Data - Historic'!$B$37:$B$402=$B246,'SCADA Data - Historic'!G$37:G$402,""))))</f>
        <v>783</v>
      </c>
      <c r="H246" s="114" t="str">
        <f t="array" aca="1" ref="H246" ca="1">IFERROR(INDEX('Data Tab - MK Infill'!$S$37:$S$402,MATCH($B246,INT('Data Tab - MK Infill'!$C$37:$C$402)*('Data Tab - MK Infill'!$S$37:$S$402&lt;&gt;""),0)),"")</f>
        <v/>
      </c>
      <c r="I246" s="273" cm="1">
        <f t="array" aca="1" ref="I246" ca="1">IF($B246="","",IFERROR(IF(INDEX('Data Tab - NH Infill'!R$37:R$1000,MATCH($B246,INT('Data Tab - NH Infill'!$C$37:$C$1000),0))="",NA(),INDEX('Data Tab - NH Infill'!R$37:R$1000,MATCH($B246,INT('Data Tab - NH Infill'!$C$37:$C$1000),0))),MAX(IF('SCADA Data'!$B$37:$B$402=$B246,'SCADA Data'!I$37:I$402,""),IF('SCADA Data - Historic'!$B$37:$B$402=$B246,'SCADA Data - Historic'!I$37:I$402,""))))</f>
        <v>1251.5</v>
      </c>
      <c r="J246" s="114" t="str">
        <f t="array" aca="1" ref="J246" ca="1">IFERROR(INDEX('Data Tab - NH Infill'!$S$37:$S$1000,MATCH($B246,INT('Data Tab - NH Infill'!$C$37:$C$1000)*('Data Tab - NH Infill'!$S$37:$S$1000&lt;&gt;""),0)),"")</f>
        <v/>
      </c>
      <c r="K246" s="272">
        <f t="array" aca="1" ref="K246" ca="1">IF($B246="","",IFERROR(IF(INDEX('Data Tab - SH Infill'!R$37:R$402,MATCH($B246,INT('Data Tab - SH Infill'!$C$37:$C$402),0))="",NA(),INDEX('Data Tab - SH Infill'!R$37:R$402,MATCH($B246,INT('Data Tab - SH Infill'!$C$37:$C$402),0))),MAX(IF('SCADA Data'!$B$37:$B$8980=$B246,'SCADA Data'!H$37:H$8980,""),IF('SCADA Data - Historic'!$B$37:$B$8980=$B246,'SCADA Data - Historic'!H$37:H$8980,""))))</f>
        <v>161.78999328613281</v>
      </c>
      <c r="L246" s="250" t="str">
        <f t="array" aca="1" ref="L246" ca="1">IFERROR(INDEX('Data Tab - SH Infill'!$S$37:$S$402,MATCH($B246,INT('Data Tab - SH Infill'!$C$37:$C$402)*('Data Tab - SH Infill'!$S$37:$S$402&lt;&gt;""),0)),"")</f>
        <v/>
      </c>
    </row>
    <row r="247" spans="2:12" s="264" customFormat="1" x14ac:dyDescent="0.2">
      <c r="B247" s="265">
        <f t="shared" ca="1" si="3"/>
        <v>45163</v>
      </c>
      <c r="C247" s="266" cm="1">
        <f t="array" aca="1" ref="C247" ca="1">IF($B247="","",IFERROR(IF(INDEX('Data Tab - BV Infill'!R$37:R$1000,MATCH($B247,INT('Data Tab - BV Infill'!$C$37:$C$1000),0))="",NA(),INDEX('Data Tab - BV Infill'!R$37:R$1000,MATCH($B247,INT('Data Tab - BV Infill'!$C$37:$C$1000),0))),MAX(IF('SCADA Data'!$B$37:$B$402=$B247,'SCADA Data'!D$37:D$402,""),IF('SCADA Data - Historic'!$B$37:$B$402=$B247,'SCADA Data - Historic'!D$37:D$402,""))))</f>
        <v>155.59375</v>
      </c>
      <c r="D247" s="267" cm="1">
        <f t="array" aca="1" ref="D247" ca="1">IF($B247="","",IFERROR(IF(INDEX('Data Tab - BV Infill'!T$37:T$1000,MATCH($B247,INT('Data Tab - BV Infill'!$C$37:$C$1000),0))="",NA(),INDEX('Data Tab - BV Infill'!T$37:T$1000,MATCH($B247,INT('Data Tab - BV Infill'!$C$37:$C$1000),0))),MAX(IF('SCADA Data'!$B$37:$B$402=$B247,'SCADA Data'!E$37:E$402,""),IF('SCADA Data - Historic'!$B$37:$B$402=$B247,'SCADA Data - Historic'!E$37:E$402,""))))</f>
        <v>152.82568359375</v>
      </c>
      <c r="E247" s="267" cm="1">
        <f t="array" aca="1" ref="E247" ca="1">IF($B247="","",IFERROR(IF(INDEX('Data Tab - BV Infill'!U$37:U$1000,MATCH($B247,INT('Data Tab - BV Infill'!$C$37:$C$1000),0))="",NA(),INDEX('Data Tab - BV Infill'!U$37:U$1000,MATCH($B247,INT('Data Tab - BV Infill'!$C$37:$C$1000),0))),MAX(IF('SCADA Data'!$B$37:$B$402=$B247,'SCADA Data'!F$37:F$402,""),IF('SCADA Data - Historic'!$B$37:$B$402=$B247,'SCADA Data - Historic'!F$37:F$402,""))))</f>
        <v>0</v>
      </c>
      <c r="F247" s="101" t="str">
        <f t="array" aca="1" ref="F247" ca="1">IFERROR(INDEX('Data Tab - BV Infill'!$S$37:$S$402,MATCH($B247,INT('Data Tab - BV Infill'!$C$37:$C$402)*('Data Tab - BV Infill'!$S$37:$S$402&lt;&gt;""),0)),"")</f>
        <v/>
      </c>
      <c r="G247" s="266" cm="1">
        <f t="array" aca="1" ref="G247" ca="1">IF($B247="","",IFERROR(IF(INDEX('Data Tab - MK Infill'!R$37:R$402,MATCH($B247,INT('Data Tab - MK Infill'!$C$37:$C$402),0))="",NA(),INDEX('Data Tab - MK Infill'!R$37:R$402,MATCH($B247,INT('Data Tab - MK Infill'!$C$37:$C$402),0))),MAX(IF('SCADA Data'!$B$37:$B$402=$B247,'SCADA Data'!G$37:G$402,""),IF('SCADA Data - Historic'!$B$37:$B$402=$B247,'SCADA Data - Historic'!G$37:G$402,""))))</f>
        <v>192</v>
      </c>
      <c r="H247" s="101" t="str">
        <f t="array" aca="1" ref="H247" ca="1">IFERROR(INDEX('Data Tab - MK Infill'!$S$37:$S$402,MATCH($B247,INT('Data Tab - MK Infill'!$C$37:$C$402)*('Data Tab - MK Infill'!$S$37:$S$402&lt;&gt;""),0)),"")</f>
        <v/>
      </c>
      <c r="I247" s="266" cm="1">
        <f t="array" aca="1" ref="I247" ca="1">IF($B247="","",IFERROR(IF(INDEX('Data Tab - NH Infill'!R$37:R$1000,MATCH($B247,INT('Data Tab - NH Infill'!$C$37:$C$1000),0))="",NA(),INDEX('Data Tab - NH Infill'!R$37:R$1000,MATCH($B247,INT('Data Tab - NH Infill'!$C$37:$C$1000),0))),MAX(IF('SCADA Data'!$B$37:$B$402=$B247,'SCADA Data'!I$37:I$402,""),IF('SCADA Data - Historic'!$B$37:$B$402=$B247,'SCADA Data - Historic'!I$37:I$402,""))))</f>
        <v>1311</v>
      </c>
      <c r="J247" s="101" t="str">
        <f t="array" aca="1" ref="J247" ca="1">IFERROR(INDEX('Data Tab - NH Infill'!$S$37:$S$1000,MATCH($B247,INT('Data Tab - NH Infill'!$C$37:$C$1000)*('Data Tab - NH Infill'!$S$37:$S$1000&lt;&gt;""),0)),"")</f>
        <v/>
      </c>
      <c r="K247" s="266">
        <f t="array" aca="1" ref="K247" ca="1">IF($B247="","",IFERROR(IF(INDEX('Data Tab - SH Infill'!R$37:R$402,MATCH($B247,INT('Data Tab - SH Infill'!$C$37:$C$402),0))="",NA(),INDEX('Data Tab - SH Infill'!R$37:R$402,MATCH($B247,INT('Data Tab - SH Infill'!$C$37:$C$402),0))),MAX(IF('SCADA Data'!$B$37:$B$8980=$B247,'SCADA Data'!H$37:H$8980,""),IF('SCADA Data - Historic'!$B$37:$B$8980=$B247,'SCADA Data - Historic'!H$37:H$8980,""))))</f>
        <v>171.24000549316406</v>
      </c>
      <c r="L247" s="249" t="str">
        <f t="array" aca="1" ref="L247" ca="1">IFERROR(INDEX('Data Tab - SH Infill'!$S$37:$S$402,MATCH($B247,INT('Data Tab - SH Infill'!$C$37:$C$402)*('Data Tab - SH Infill'!$S$37:$S$402&lt;&gt;""),0)),"")</f>
        <v/>
      </c>
    </row>
    <row r="248" spans="2:12" s="264" customFormat="1" x14ac:dyDescent="0.2">
      <c r="B248" s="265">
        <f t="shared" ca="1" si="3"/>
        <v>45164</v>
      </c>
      <c r="C248" s="268" cm="1">
        <f t="array" aca="1" ref="C248" ca="1">IF($B248="","",IFERROR(IF(INDEX('Data Tab - BV Infill'!R$37:R$1000,MATCH($B248,INT('Data Tab - BV Infill'!$C$37:$C$1000),0))="",NA(),INDEX('Data Tab - BV Infill'!R$37:R$1000,MATCH($B248,INT('Data Tab - BV Infill'!$C$37:$C$1000),0))),MAX(IF('SCADA Data'!$B$37:$B$402=$B248,'SCADA Data'!D$37:D$402,""),IF('SCADA Data - Historic'!$B$37:$B$402=$B248,'SCADA Data - Historic'!D$37:D$402,""))))</f>
        <v>164.6328125</v>
      </c>
      <c r="D248" s="269" cm="1">
        <f t="array" aca="1" ref="D248" ca="1">IF($B248="","",IFERROR(IF(INDEX('Data Tab - BV Infill'!T$37:T$1000,MATCH($B248,INT('Data Tab - BV Infill'!$C$37:$C$1000),0))="",NA(),INDEX('Data Tab - BV Infill'!T$37:T$1000,MATCH($B248,INT('Data Tab - BV Infill'!$C$37:$C$1000),0))),MAX(IF('SCADA Data'!$B$37:$B$402=$B248,'SCADA Data'!E$37:E$402,""),IF('SCADA Data - Historic'!$B$37:$B$402=$B248,'SCADA Data - Historic'!E$37:E$402,""))))</f>
        <v>155.91357421875</v>
      </c>
      <c r="E248" s="269" cm="1">
        <f t="array" aca="1" ref="E248" ca="1">IF($B248="","",IFERROR(IF(INDEX('Data Tab - BV Infill'!U$37:U$1000,MATCH($B248,INT('Data Tab - BV Infill'!$C$37:$C$1000),0))="",NA(),INDEX('Data Tab - BV Infill'!U$37:U$1000,MATCH($B248,INT('Data Tab - BV Infill'!$C$37:$C$1000),0))),MAX(IF('SCADA Data'!$B$37:$B$402=$B248,'SCADA Data'!F$37:F$402,""),IF('SCADA Data - Historic'!$B$37:$B$402=$B248,'SCADA Data - Historic'!F$37:F$402,""))))</f>
        <v>0</v>
      </c>
      <c r="F248" s="114" t="str">
        <f t="array" aca="1" ref="F248" ca="1">IFERROR(INDEX('Data Tab - BV Infill'!$S$37:$S$402,MATCH($B248,INT('Data Tab - BV Infill'!$C$37:$C$402)*('Data Tab - BV Infill'!$S$37:$S$402&lt;&gt;""),0)),"")</f>
        <v/>
      </c>
      <c r="G248" s="270" cm="1">
        <f t="array" aca="1" ref="G248" ca="1">IF($B248="","",IFERROR(IF(INDEX('Data Tab - MK Infill'!R$37:R$402,MATCH($B248,INT('Data Tab - MK Infill'!$C$37:$C$402),0))="",NA(),INDEX('Data Tab - MK Infill'!R$37:R$402,MATCH($B248,INT('Data Tab - MK Infill'!$C$37:$C$402),0))),MAX(IF('SCADA Data'!$B$37:$B$402=$B248,'SCADA Data'!G$37:G$402,""),IF('SCADA Data - Historic'!$B$37:$B$402=$B248,'SCADA Data - Historic'!G$37:G$402,""))))</f>
        <v>1164</v>
      </c>
      <c r="H248" s="114" t="str">
        <f t="array" aca="1" ref="H248" ca="1">IFERROR(INDEX('Data Tab - MK Infill'!$S$37:$S$402,MATCH($B248,INT('Data Tab - MK Infill'!$C$37:$C$402)*('Data Tab - MK Infill'!$S$37:$S$402&lt;&gt;""),0)),"")</f>
        <v/>
      </c>
      <c r="I248" s="273" cm="1">
        <f t="array" aca="1" ref="I248" ca="1">IF($B248="","",IFERROR(IF(INDEX('Data Tab - NH Infill'!R$37:R$1000,MATCH($B248,INT('Data Tab - NH Infill'!$C$37:$C$1000),0))="",NA(),INDEX('Data Tab - NH Infill'!R$37:R$1000,MATCH($B248,INT('Data Tab - NH Infill'!$C$37:$C$1000),0))),MAX(IF('SCADA Data'!$B$37:$B$402=$B248,'SCADA Data'!I$37:I$402,""),IF('SCADA Data - Historic'!$B$37:$B$402=$B248,'SCADA Data - Historic'!I$37:I$402,""))))</f>
        <v>1282</v>
      </c>
      <c r="J248" s="114" t="str">
        <f t="array" aca="1" ref="J248" ca="1">IFERROR(INDEX('Data Tab - NH Infill'!$S$37:$S$1000,MATCH($B248,INT('Data Tab - NH Infill'!$C$37:$C$1000)*('Data Tab - NH Infill'!$S$37:$S$1000&lt;&gt;""),0)),"")</f>
        <v/>
      </c>
      <c r="K248" s="272">
        <f t="array" aca="1" ref="K248" ca="1">IF($B248="","",IFERROR(IF(INDEX('Data Tab - SH Infill'!R$37:R$402,MATCH($B248,INT('Data Tab - SH Infill'!$C$37:$C$402),0))="",NA(),INDEX('Data Tab - SH Infill'!R$37:R$402,MATCH($B248,INT('Data Tab - SH Infill'!$C$37:$C$402),0))),MAX(IF('SCADA Data'!$B$37:$B$8980=$B248,'SCADA Data'!H$37:H$8980,""),IF('SCADA Data - Historic'!$B$37:$B$8980=$B248,'SCADA Data - Historic'!H$37:H$8980,""))))</f>
        <v>169.97000122070313</v>
      </c>
      <c r="L248" s="250" t="str">
        <f t="array" aca="1" ref="L248" ca="1">IFERROR(INDEX('Data Tab - SH Infill'!$S$37:$S$402,MATCH($B248,INT('Data Tab - SH Infill'!$C$37:$C$402)*('Data Tab - SH Infill'!$S$37:$S$402&lt;&gt;""),0)),"")</f>
        <v/>
      </c>
    </row>
    <row r="249" spans="2:12" s="264" customFormat="1" x14ac:dyDescent="0.2">
      <c r="B249" s="265">
        <f t="shared" ca="1" si="3"/>
        <v>45165</v>
      </c>
      <c r="C249" s="266" cm="1">
        <f t="array" aca="1" ref="C249" ca="1">IF($B249="","",IFERROR(IF(INDEX('Data Tab - BV Infill'!R$37:R$1000,MATCH($B249,INT('Data Tab - BV Infill'!$C$37:$C$1000),0))="",NA(),INDEX('Data Tab - BV Infill'!R$37:R$1000,MATCH($B249,INT('Data Tab - BV Infill'!$C$37:$C$1000),0))),MAX(IF('SCADA Data'!$B$37:$B$402=$B249,'SCADA Data'!D$37:D$402,""),IF('SCADA Data - Historic'!$B$37:$B$402=$B249,'SCADA Data - Historic'!D$37:D$402,""))))</f>
        <v>164.734375</v>
      </c>
      <c r="D249" s="267" cm="1">
        <f t="array" aca="1" ref="D249" ca="1">IF($B249="","",IFERROR(IF(INDEX('Data Tab - BV Infill'!T$37:T$1000,MATCH($B249,INT('Data Tab - BV Infill'!$C$37:$C$1000),0))="",NA(),INDEX('Data Tab - BV Infill'!T$37:T$1000,MATCH($B249,INT('Data Tab - BV Infill'!$C$37:$C$1000),0))),MAX(IF('SCADA Data'!$B$37:$B$402=$B249,'SCADA Data'!E$37:E$402,""),IF('SCADA Data - Historic'!$B$37:$B$402=$B249,'SCADA Data - Historic'!E$37:E$402,""))))</f>
        <v>166.9951171875</v>
      </c>
      <c r="E249" s="267" cm="1">
        <f t="array" aca="1" ref="E249" ca="1">IF($B249="","",IFERROR(IF(INDEX('Data Tab - BV Infill'!U$37:U$1000,MATCH($B249,INT('Data Tab - BV Infill'!$C$37:$C$1000),0))="",NA(),INDEX('Data Tab - BV Infill'!U$37:U$1000,MATCH($B249,INT('Data Tab - BV Infill'!$C$37:$C$1000),0))),MAX(IF('SCADA Data'!$B$37:$B$402=$B249,'SCADA Data'!F$37:F$402,""),IF('SCADA Data - Historic'!$B$37:$B$402=$B249,'SCADA Data - Historic'!F$37:F$402,""))))</f>
        <v>0</v>
      </c>
      <c r="F249" s="101" t="str">
        <f t="array" aca="1" ref="F249" ca="1">IFERROR(INDEX('Data Tab - BV Infill'!$S$37:$S$402,MATCH($B249,INT('Data Tab - BV Infill'!$C$37:$C$402)*('Data Tab - BV Infill'!$S$37:$S$402&lt;&gt;""),0)),"")</f>
        <v/>
      </c>
      <c r="G249" s="266" cm="1">
        <f t="array" aca="1" ref="G249" ca="1">IF($B249="","",IFERROR(IF(INDEX('Data Tab - MK Infill'!R$37:R$402,MATCH($B249,INT('Data Tab - MK Infill'!$C$37:$C$402),0))="",NA(),INDEX('Data Tab - MK Infill'!R$37:R$402,MATCH($B249,INT('Data Tab - MK Infill'!$C$37:$C$402),0))),MAX(IF('SCADA Data'!$B$37:$B$402=$B249,'SCADA Data'!G$37:G$402,""),IF('SCADA Data - Historic'!$B$37:$B$402=$B249,'SCADA Data - Historic'!G$37:G$402,""))))</f>
        <v>856</v>
      </c>
      <c r="H249" s="101" t="str">
        <f t="array" aca="1" ref="H249" ca="1">IFERROR(INDEX('Data Tab - MK Infill'!$S$37:$S$402,MATCH($B249,INT('Data Tab - MK Infill'!$C$37:$C$402)*('Data Tab - MK Infill'!$S$37:$S$402&lt;&gt;""),0)),"")</f>
        <v/>
      </c>
      <c r="I249" s="266" cm="1">
        <f t="array" aca="1" ref="I249" ca="1">IF($B249="","",IFERROR(IF(INDEX('Data Tab - NH Infill'!R$37:R$1000,MATCH($B249,INT('Data Tab - NH Infill'!$C$37:$C$1000),0))="",NA(),INDEX('Data Tab - NH Infill'!R$37:R$1000,MATCH($B249,INT('Data Tab - NH Infill'!$C$37:$C$1000),0))),MAX(IF('SCADA Data'!$B$37:$B$402=$B249,'SCADA Data'!I$37:I$402,""),IF('SCADA Data - Historic'!$B$37:$B$402=$B249,'SCADA Data - Historic'!I$37:I$402,""))))</f>
        <v>1339</v>
      </c>
      <c r="J249" s="101" t="str">
        <f t="array" aca="1" ref="J249" ca="1">IFERROR(INDEX('Data Tab - NH Infill'!$S$37:$S$1000,MATCH($B249,INT('Data Tab - NH Infill'!$C$37:$C$1000)*('Data Tab - NH Infill'!$S$37:$S$1000&lt;&gt;""),0)),"")</f>
        <v/>
      </c>
      <c r="K249" s="266">
        <f t="array" aca="1" ref="K249" ca="1">IF($B249="","",IFERROR(IF(INDEX('Data Tab - SH Infill'!R$37:R$402,MATCH($B249,INT('Data Tab - SH Infill'!$C$37:$C$402),0))="",NA(),INDEX('Data Tab - SH Infill'!R$37:R$402,MATCH($B249,INT('Data Tab - SH Infill'!$C$37:$C$402),0))),MAX(IF('SCADA Data'!$B$37:$B$8980=$B249,'SCADA Data'!H$37:H$8980,""),IF('SCADA Data - Historic'!$B$37:$B$8980=$B249,'SCADA Data - Historic'!H$37:H$8980,""))))</f>
        <v>172.53999328613281</v>
      </c>
      <c r="L249" s="249" t="str">
        <f t="array" aca="1" ref="L249" ca="1">IFERROR(INDEX('Data Tab - SH Infill'!$S$37:$S$402,MATCH($B249,INT('Data Tab - SH Infill'!$C$37:$C$402)*('Data Tab - SH Infill'!$S$37:$S$402&lt;&gt;""),0)),"")</f>
        <v/>
      </c>
    </row>
    <row r="250" spans="2:12" s="264" customFormat="1" x14ac:dyDescent="0.2">
      <c r="B250" s="265">
        <f t="shared" ca="1" si="3"/>
        <v>45166</v>
      </c>
      <c r="C250" s="268" cm="1">
        <f t="array" aca="1" ref="C250" ca="1">IF($B250="","",IFERROR(IF(INDEX('Data Tab - BV Infill'!R$37:R$1000,MATCH($B250,INT('Data Tab - BV Infill'!$C$37:$C$1000),0))="",NA(),INDEX('Data Tab - BV Infill'!R$37:R$1000,MATCH($B250,INT('Data Tab - BV Infill'!$C$37:$C$1000),0))),MAX(IF('SCADA Data'!$B$37:$B$402=$B250,'SCADA Data'!D$37:D$402,""),IF('SCADA Data - Historic'!$B$37:$B$402=$B250,'SCADA Data - Historic'!D$37:D$402,""))))</f>
        <v>164.2265625</v>
      </c>
      <c r="D250" s="269" cm="1">
        <f t="array" aca="1" ref="D250" ca="1">IF($B250="","",IFERROR(IF(INDEX('Data Tab - BV Infill'!T$37:T$1000,MATCH($B250,INT('Data Tab - BV Infill'!$C$37:$C$1000),0))="",NA(),INDEX('Data Tab - BV Infill'!T$37:T$1000,MATCH($B250,INT('Data Tab - BV Infill'!$C$37:$C$1000),0))),MAX(IF('SCADA Data'!$B$37:$B$402=$B250,'SCADA Data'!E$37:E$402,""),IF('SCADA Data - Historic'!$B$37:$B$402=$B250,'SCADA Data - Historic'!E$37:E$402,""))))</f>
        <v>162.3134765625</v>
      </c>
      <c r="E250" s="269" cm="1">
        <f t="array" aca="1" ref="E250" ca="1">IF($B250="","",IFERROR(IF(INDEX('Data Tab - BV Infill'!U$37:U$1000,MATCH($B250,INT('Data Tab - BV Infill'!$C$37:$C$1000),0))="",NA(),INDEX('Data Tab - BV Infill'!U$37:U$1000,MATCH($B250,INT('Data Tab - BV Infill'!$C$37:$C$1000),0))),MAX(IF('SCADA Data'!$B$37:$B$402=$B250,'SCADA Data'!F$37:F$402,""),IF('SCADA Data - Historic'!$B$37:$B$402=$B250,'SCADA Data - Historic'!F$37:F$402,""))))</f>
        <v>0</v>
      </c>
      <c r="F250" s="114" t="str">
        <f t="array" aca="1" ref="F250" ca="1">IFERROR(INDEX('Data Tab - BV Infill'!$S$37:$S$402,MATCH($B250,INT('Data Tab - BV Infill'!$C$37:$C$402)*('Data Tab - BV Infill'!$S$37:$S$402&lt;&gt;""),0)),"")</f>
        <v/>
      </c>
      <c r="G250" s="270" cm="1">
        <f t="array" aca="1" ref="G250" ca="1">IF($B250="","",IFERROR(IF(INDEX('Data Tab - MK Infill'!R$37:R$402,MATCH($B250,INT('Data Tab - MK Infill'!$C$37:$C$402),0))="",NA(),INDEX('Data Tab - MK Infill'!R$37:R$402,MATCH($B250,INT('Data Tab - MK Infill'!$C$37:$C$402),0))),MAX(IF('SCADA Data'!$B$37:$B$402=$B250,'SCADA Data'!G$37:G$402,""),IF('SCADA Data - Historic'!$B$37:$B$402=$B250,'SCADA Data - Historic'!G$37:G$402,""))))</f>
        <v>616</v>
      </c>
      <c r="H250" s="114" t="str">
        <f t="array" aca="1" ref="H250" ca="1">IFERROR(INDEX('Data Tab - MK Infill'!$S$37:$S$402,MATCH($B250,INT('Data Tab - MK Infill'!$C$37:$C$402)*('Data Tab - MK Infill'!$S$37:$S$402&lt;&gt;""),0)),"")</f>
        <v/>
      </c>
      <c r="I250" s="273" cm="1">
        <f t="array" aca="1" ref="I250" ca="1">IF($B250="","",IFERROR(IF(INDEX('Data Tab - NH Infill'!R$37:R$1000,MATCH($B250,INT('Data Tab - NH Infill'!$C$37:$C$1000),0))="",NA(),INDEX('Data Tab - NH Infill'!R$37:R$1000,MATCH($B250,INT('Data Tab - NH Infill'!$C$37:$C$1000),0))),MAX(IF('SCADA Data'!$B$37:$B$402=$B250,'SCADA Data'!I$37:I$402,""),IF('SCADA Data - Historic'!$B$37:$B$402=$B250,'SCADA Data - Historic'!I$37:I$402,""))))</f>
        <v>1340</v>
      </c>
      <c r="J250" s="114" t="str">
        <f t="array" aca="1" ref="J250" ca="1">IFERROR(INDEX('Data Tab - NH Infill'!$S$37:$S$1000,MATCH($B250,INT('Data Tab - NH Infill'!$C$37:$C$1000)*('Data Tab - NH Infill'!$S$37:$S$1000&lt;&gt;""),0)),"")</f>
        <v/>
      </c>
      <c r="K250" s="272">
        <f t="array" aca="1" ref="K250" ca="1">IF($B250="","",IFERROR(IF(INDEX('Data Tab - SH Infill'!R$37:R$402,MATCH($B250,INT('Data Tab - SH Infill'!$C$37:$C$402),0))="",NA(),INDEX('Data Tab - SH Infill'!R$37:R$402,MATCH($B250,INT('Data Tab - SH Infill'!$C$37:$C$402),0))),MAX(IF('SCADA Data'!$B$37:$B$8980=$B250,'SCADA Data'!H$37:H$8980,""),IF('SCADA Data - Historic'!$B$37:$B$8980=$B250,'SCADA Data - Historic'!H$37:H$8980,""))))</f>
        <v>155.46000671386719</v>
      </c>
      <c r="L250" s="250" t="str">
        <f t="array" aca="1" ref="L250" ca="1">IFERROR(INDEX('Data Tab - SH Infill'!$S$37:$S$402,MATCH($B250,INT('Data Tab - SH Infill'!$C$37:$C$402)*('Data Tab - SH Infill'!$S$37:$S$402&lt;&gt;""),0)),"")</f>
        <v/>
      </c>
    </row>
    <row r="251" spans="2:12" s="264" customFormat="1" x14ac:dyDescent="0.2">
      <c r="B251" s="265">
        <f t="shared" ca="1" si="3"/>
        <v>45167</v>
      </c>
      <c r="C251" s="266" cm="1">
        <f t="array" aca="1" ref="C251" ca="1">IF($B251="","",IFERROR(IF(INDEX('Data Tab - BV Infill'!R$37:R$1000,MATCH($B251,INT('Data Tab - BV Infill'!$C$37:$C$1000),0))="",NA(),INDEX('Data Tab - BV Infill'!R$37:R$1000,MATCH($B251,INT('Data Tab - BV Infill'!$C$37:$C$1000),0))),MAX(IF('SCADA Data'!$B$37:$B$402=$B251,'SCADA Data'!D$37:D$402,""),IF('SCADA Data - Historic'!$B$37:$B$402=$B251,'SCADA Data - Historic'!D$37:D$402,""))))</f>
        <v>164.734375</v>
      </c>
      <c r="D251" s="267" cm="1">
        <f t="array" aca="1" ref="D251" ca="1">IF($B251="","",IFERROR(IF(INDEX('Data Tab - BV Infill'!T$37:T$1000,MATCH($B251,INT('Data Tab - BV Infill'!$C$37:$C$1000),0))="",NA(),INDEX('Data Tab - BV Infill'!T$37:T$1000,MATCH($B251,INT('Data Tab - BV Infill'!$C$37:$C$1000),0))),MAX(IF('SCADA Data'!$B$37:$B$402=$B251,'SCADA Data'!E$37:E$402,""),IF('SCADA Data - Historic'!$B$37:$B$402=$B251,'SCADA Data - Historic'!E$37:E$402,""))))</f>
        <v>158.65283203125</v>
      </c>
      <c r="E251" s="267" cm="1">
        <f t="array" aca="1" ref="E251" ca="1">IF($B251="","",IFERROR(IF(INDEX('Data Tab - BV Infill'!U$37:U$1000,MATCH($B251,INT('Data Tab - BV Infill'!$C$37:$C$1000),0))="",NA(),INDEX('Data Tab - BV Infill'!U$37:U$1000,MATCH($B251,INT('Data Tab - BV Infill'!$C$37:$C$1000),0))),MAX(IF('SCADA Data'!$B$37:$B$402=$B251,'SCADA Data'!F$37:F$402,""),IF('SCADA Data - Historic'!$B$37:$B$402=$B251,'SCADA Data - Historic'!F$37:F$402,""))))</f>
        <v>0</v>
      </c>
      <c r="F251" s="101" t="str">
        <f t="array" aca="1" ref="F251" ca="1">IFERROR(INDEX('Data Tab - BV Infill'!$S$37:$S$402,MATCH($B251,INT('Data Tab - BV Infill'!$C$37:$C$402)*('Data Tab - BV Infill'!$S$37:$S$402&lt;&gt;""),0)),"")</f>
        <v/>
      </c>
      <c r="G251" s="266" cm="1">
        <f t="array" aca="1" ref="G251" ca="1">IF($B251="","",IFERROR(IF(INDEX('Data Tab - MK Infill'!R$37:R$402,MATCH($B251,INT('Data Tab - MK Infill'!$C$37:$C$402),0))="",NA(),INDEX('Data Tab - MK Infill'!R$37:R$402,MATCH($B251,INT('Data Tab - MK Infill'!$C$37:$C$402),0))),MAX(IF('SCADA Data'!$B$37:$B$402=$B251,'SCADA Data'!G$37:G$402,""),IF('SCADA Data - Historic'!$B$37:$B$402=$B251,'SCADA Data - Historic'!G$37:G$402,""))))</f>
        <v>712</v>
      </c>
      <c r="H251" s="101" t="str">
        <f t="array" aca="1" ref="H251" ca="1">IFERROR(INDEX('Data Tab - MK Infill'!$S$37:$S$402,MATCH($B251,INT('Data Tab - MK Infill'!$C$37:$C$402)*('Data Tab - MK Infill'!$S$37:$S$402&lt;&gt;""),0)),"")</f>
        <v/>
      </c>
      <c r="I251" s="266" cm="1">
        <f t="array" aca="1" ref="I251" ca="1">IF($B251="","",IFERROR(IF(INDEX('Data Tab - NH Infill'!R$37:R$1000,MATCH($B251,INT('Data Tab - NH Infill'!$C$37:$C$1000),0))="",NA(),INDEX('Data Tab - NH Infill'!R$37:R$1000,MATCH($B251,INT('Data Tab - NH Infill'!$C$37:$C$1000),0))),MAX(IF('SCADA Data'!$B$37:$B$402=$B251,'SCADA Data'!I$37:I$402,""),IF('SCADA Data - Historic'!$B$37:$B$402=$B251,'SCADA Data - Historic'!I$37:I$402,""))))</f>
        <v>1283</v>
      </c>
      <c r="J251" s="101" t="str">
        <f t="array" aca="1" ref="J251" ca="1">IFERROR(INDEX('Data Tab - NH Infill'!$S$37:$S$1000,MATCH($B251,INT('Data Tab - NH Infill'!$C$37:$C$1000)*('Data Tab - NH Infill'!$S$37:$S$1000&lt;&gt;""),0)),"")</f>
        <v/>
      </c>
      <c r="K251" s="266">
        <f t="array" aca="1" ref="K251" ca="1">IF($B251="","",IFERROR(IF(INDEX('Data Tab - SH Infill'!R$37:R$402,MATCH($B251,INT('Data Tab - SH Infill'!$C$37:$C$402),0))="",NA(),INDEX('Data Tab - SH Infill'!R$37:R$402,MATCH($B251,INT('Data Tab - SH Infill'!$C$37:$C$402),0))),MAX(IF('SCADA Data'!$B$37:$B$8980=$B251,'SCADA Data'!H$37:H$8980,""),IF('SCADA Data - Historic'!$B$37:$B$8980=$B251,'SCADA Data - Historic'!H$37:H$8980,""))))</f>
        <v>153.14999389648438</v>
      </c>
      <c r="L251" s="249" t="str">
        <f t="array" aca="1" ref="L251" ca="1">IFERROR(INDEX('Data Tab - SH Infill'!$S$37:$S$402,MATCH($B251,INT('Data Tab - SH Infill'!$C$37:$C$402)*('Data Tab - SH Infill'!$S$37:$S$402&lt;&gt;""),0)),"")</f>
        <v/>
      </c>
    </row>
    <row r="252" spans="2:12" s="264" customFormat="1" x14ac:dyDescent="0.2">
      <c r="B252" s="265">
        <f t="shared" ca="1" si="3"/>
        <v>45168</v>
      </c>
      <c r="C252" s="268" cm="1">
        <f t="array" aca="1" ref="C252" ca="1">IF($B252="","",IFERROR(IF(INDEX('Data Tab - BV Infill'!R$37:R$1000,MATCH($B252,INT('Data Tab - BV Infill'!$C$37:$C$1000),0))="",NA(),INDEX('Data Tab - BV Infill'!R$37:R$1000,MATCH($B252,INT('Data Tab - BV Infill'!$C$37:$C$1000),0))),MAX(IF('SCADA Data'!$B$37:$B$402=$B252,'SCADA Data'!D$37:D$402,""),IF('SCADA Data - Historic'!$B$37:$B$402=$B252,'SCADA Data - Historic'!D$37:D$402,""))))</f>
        <v>166.41015625</v>
      </c>
      <c r="D252" s="269" cm="1">
        <f t="array" aca="1" ref="D252" ca="1">IF($B252="","",IFERROR(IF(INDEX('Data Tab - BV Infill'!T$37:T$1000,MATCH($B252,INT('Data Tab - BV Infill'!$C$37:$C$1000),0))="",NA(),INDEX('Data Tab - BV Infill'!T$37:T$1000,MATCH($B252,INT('Data Tab - BV Infill'!$C$37:$C$1000),0))),MAX(IF('SCADA Data'!$B$37:$B$402=$B252,'SCADA Data'!E$37:E$402,""),IF('SCADA Data - Historic'!$B$37:$B$402=$B252,'SCADA Data - Historic'!E$37:E$402,""))))</f>
        <v>165.57568359375</v>
      </c>
      <c r="E252" s="269" cm="1">
        <f t="array" aca="1" ref="E252" ca="1">IF($B252="","",IFERROR(IF(INDEX('Data Tab - BV Infill'!U$37:U$1000,MATCH($B252,INT('Data Tab - BV Infill'!$C$37:$C$1000),0))="",NA(),INDEX('Data Tab - BV Infill'!U$37:U$1000,MATCH($B252,INT('Data Tab - BV Infill'!$C$37:$C$1000),0))),MAX(IF('SCADA Data'!$B$37:$B$402=$B252,'SCADA Data'!F$37:F$402,""),IF('SCADA Data - Historic'!$B$37:$B$402=$B252,'SCADA Data - Historic'!F$37:F$402,""))))</f>
        <v>0</v>
      </c>
      <c r="F252" s="114" t="str">
        <f t="array" aca="1" ref="F252" ca="1">IFERROR(INDEX('Data Tab - BV Infill'!$S$37:$S$402,MATCH($B252,INT('Data Tab - BV Infill'!$C$37:$C$402)*('Data Tab - BV Infill'!$S$37:$S$402&lt;&gt;""),0)),"")</f>
        <v/>
      </c>
      <c r="G252" s="270" cm="1">
        <f t="array" aca="1" ref="G252" ca="1">IF($B252="","",IFERROR(IF(INDEX('Data Tab - MK Infill'!R$37:R$402,MATCH($B252,INT('Data Tab - MK Infill'!$C$37:$C$402),0))="",NA(),INDEX('Data Tab - MK Infill'!R$37:R$402,MATCH($B252,INT('Data Tab - MK Infill'!$C$37:$C$402),0))),MAX(IF('SCADA Data'!$B$37:$B$402=$B252,'SCADA Data'!G$37:G$402,""),IF('SCADA Data - Historic'!$B$37:$B$402=$B252,'SCADA Data - Historic'!G$37:G$402,""))))</f>
        <v>810</v>
      </c>
      <c r="H252" s="114" t="str">
        <f t="array" aca="1" ref="H252" ca="1">IFERROR(INDEX('Data Tab - MK Infill'!$S$37:$S$402,MATCH($B252,INT('Data Tab - MK Infill'!$C$37:$C$402)*('Data Tab - MK Infill'!$S$37:$S$402&lt;&gt;""),0)),"")</f>
        <v/>
      </c>
      <c r="I252" s="273" cm="1">
        <f t="array" aca="1" ref="I252" ca="1">IF($B252="","",IFERROR(IF(INDEX('Data Tab - NH Infill'!R$37:R$1000,MATCH($B252,INT('Data Tab - NH Infill'!$C$37:$C$1000),0))="",NA(),INDEX('Data Tab - NH Infill'!R$37:R$1000,MATCH($B252,INT('Data Tab - NH Infill'!$C$37:$C$1000),0))),MAX(IF('SCADA Data'!$B$37:$B$402=$B252,'SCADA Data'!I$37:I$402,""),IF('SCADA Data - Historic'!$B$37:$B$402=$B252,'SCADA Data - Historic'!I$37:I$402,""))))</f>
        <v>1312</v>
      </c>
      <c r="J252" s="114" t="str">
        <f t="array" aca="1" ref="J252" ca="1">IFERROR(INDEX('Data Tab - NH Infill'!$S$37:$S$1000,MATCH($B252,INT('Data Tab - NH Infill'!$C$37:$C$1000)*('Data Tab - NH Infill'!$S$37:$S$1000&lt;&gt;""),0)),"")</f>
        <v/>
      </c>
      <c r="K252" s="272">
        <f t="array" aca="1" ref="K252" ca="1">IF($B252="","",IFERROR(IF(INDEX('Data Tab - SH Infill'!R$37:R$402,MATCH($B252,INT('Data Tab - SH Infill'!$C$37:$C$402),0))="",NA(),INDEX('Data Tab - SH Infill'!R$37:R$402,MATCH($B252,INT('Data Tab - SH Infill'!$C$37:$C$402),0))),MAX(IF('SCADA Data'!$B$37:$B$8980=$B252,'SCADA Data'!H$37:H$8980,""),IF('SCADA Data - Historic'!$B$37:$B$8980=$B252,'SCADA Data - Historic'!H$37:H$8980,""))))</f>
        <v>148.57000732421875</v>
      </c>
      <c r="L252" s="250" t="str">
        <f t="array" aca="1" ref="L252" ca="1">IFERROR(INDEX('Data Tab - SH Infill'!$S$37:$S$402,MATCH($B252,INT('Data Tab - SH Infill'!$C$37:$C$402)*('Data Tab - SH Infill'!$S$37:$S$402&lt;&gt;""),0)),"")</f>
        <v/>
      </c>
    </row>
    <row r="253" spans="2:12" s="264" customFormat="1" x14ac:dyDescent="0.2">
      <c r="B253" s="265">
        <f t="shared" ca="1" si="3"/>
        <v>45169</v>
      </c>
      <c r="C253" s="266" cm="1">
        <f t="array" aca="1" ref="C253" ca="1">IF($B253="","",IFERROR(IF(INDEX('Data Tab - BV Infill'!R$37:R$1000,MATCH($B253,INT('Data Tab - BV Infill'!$C$37:$C$1000),0))="",NA(),INDEX('Data Tab - BV Infill'!R$37:R$1000,MATCH($B253,INT('Data Tab - BV Infill'!$C$37:$C$1000),0))),MAX(IF('SCADA Data'!$B$37:$B$402=$B253,'SCADA Data'!D$37:D$402,""),IF('SCADA Data - Historic'!$B$37:$B$402=$B253,'SCADA Data - Historic'!D$37:D$402,""))))</f>
        <v>173.671875</v>
      </c>
      <c r="D253" s="267" cm="1">
        <f t="array" aca="1" ref="D253" ca="1">IF($B253="","",IFERROR(IF(INDEX('Data Tab - BV Infill'!T$37:T$1000,MATCH($B253,INT('Data Tab - BV Infill'!$C$37:$C$1000),0))="",NA(),INDEX('Data Tab - BV Infill'!T$37:T$1000,MATCH($B253,INT('Data Tab - BV Infill'!$C$37:$C$1000),0))),MAX(IF('SCADA Data'!$B$37:$B$402=$B253,'SCADA Data'!E$37:E$402,""),IF('SCADA Data - Historic'!$B$37:$B$402=$B253,'SCADA Data - Historic'!E$37:E$402,""))))</f>
        <v>160.39599609375</v>
      </c>
      <c r="E253" s="267" cm="1">
        <f t="array" aca="1" ref="E253" ca="1">IF($B253="","",IFERROR(IF(INDEX('Data Tab - BV Infill'!U$37:U$1000,MATCH($B253,INT('Data Tab - BV Infill'!$C$37:$C$1000),0))="",NA(),INDEX('Data Tab - BV Infill'!U$37:U$1000,MATCH($B253,INT('Data Tab - BV Infill'!$C$37:$C$1000),0))),MAX(IF('SCADA Data'!$B$37:$B$402=$B253,'SCADA Data'!F$37:F$402,""),IF('SCADA Data - Historic'!$B$37:$B$402=$B253,'SCADA Data - Historic'!F$37:F$402,""))))</f>
        <v>0</v>
      </c>
      <c r="F253" s="101" t="str">
        <f t="array" aca="1" ref="F253" ca="1">IFERROR(INDEX('Data Tab - BV Infill'!$S$37:$S$402,MATCH($B253,INT('Data Tab - BV Infill'!$C$37:$C$402)*('Data Tab - BV Infill'!$S$37:$S$402&lt;&gt;""),0)),"")</f>
        <v/>
      </c>
      <c r="G253" s="266" cm="1">
        <f t="array" aca="1" ref="G253" ca="1">IF($B253="","",IFERROR(IF(INDEX('Data Tab - MK Infill'!R$37:R$402,MATCH($B253,INT('Data Tab - MK Infill'!$C$37:$C$402),0))="",NA(),INDEX('Data Tab - MK Infill'!R$37:R$402,MATCH($B253,INT('Data Tab - MK Infill'!$C$37:$C$402),0))),MAX(IF('SCADA Data'!$B$37:$B$402=$B253,'SCADA Data'!G$37:G$402,""),IF('SCADA Data - Historic'!$B$37:$B$402=$B253,'SCADA Data - Historic'!G$37:G$402,""))))</f>
        <v>808</v>
      </c>
      <c r="H253" s="101" t="str">
        <f t="array" aca="1" ref="H253" ca="1">IFERROR(INDEX('Data Tab - MK Infill'!$S$37:$S$402,MATCH($B253,INT('Data Tab - MK Infill'!$C$37:$C$402)*('Data Tab - MK Infill'!$S$37:$S$402&lt;&gt;""),0)),"")</f>
        <v/>
      </c>
      <c r="I253" s="266" cm="1">
        <f t="array" aca="1" ref="I253" ca="1">IF($B253="","",IFERROR(IF(INDEX('Data Tab - NH Infill'!R$37:R$1000,MATCH($B253,INT('Data Tab - NH Infill'!$C$37:$C$1000),0))="",NA(),INDEX('Data Tab - NH Infill'!R$37:R$1000,MATCH($B253,INT('Data Tab - NH Infill'!$C$37:$C$1000),0))),MAX(IF('SCADA Data'!$B$37:$B$402=$B253,'SCADA Data'!I$37:I$402,""),IF('SCADA Data - Historic'!$B$37:$B$402=$B253,'SCADA Data - Historic'!I$37:I$402,""))))</f>
        <v>1289</v>
      </c>
      <c r="J253" s="101" t="str">
        <f t="array" aca="1" ref="J253" ca="1">IFERROR(INDEX('Data Tab - NH Infill'!$S$37:$S$1000,MATCH($B253,INT('Data Tab - NH Infill'!$C$37:$C$1000)*('Data Tab - NH Infill'!$S$37:$S$1000&lt;&gt;""),0)),"")</f>
        <v/>
      </c>
      <c r="K253" s="266">
        <f t="array" aca="1" ref="K253" ca="1">IF($B253="","",IFERROR(IF(INDEX('Data Tab - SH Infill'!R$37:R$402,MATCH($B253,INT('Data Tab - SH Infill'!$C$37:$C$402),0))="",NA(),INDEX('Data Tab - SH Infill'!R$37:R$402,MATCH($B253,INT('Data Tab - SH Infill'!$C$37:$C$402),0))),MAX(IF('SCADA Data'!$B$37:$B$8980=$B253,'SCADA Data'!H$37:H$8980,""),IF('SCADA Data - Historic'!$B$37:$B$8980=$B253,'SCADA Data - Historic'!H$37:H$8980,""))))</f>
        <v>147.58000183105469</v>
      </c>
      <c r="L253" s="249" t="str">
        <f t="array" aca="1" ref="L253" ca="1">IFERROR(INDEX('Data Tab - SH Infill'!$S$37:$S$402,MATCH($B253,INT('Data Tab - SH Infill'!$C$37:$C$402)*('Data Tab - SH Infill'!$S$37:$S$402&lt;&gt;""),0)),"")</f>
        <v/>
      </c>
    </row>
    <row r="254" spans="2:12" s="264" customFormat="1" x14ac:dyDescent="0.2">
      <c r="B254" s="265">
        <f t="shared" ca="1" si="3"/>
        <v>45170</v>
      </c>
      <c r="C254" s="268" cm="1">
        <f t="array" aca="1" ref="C254" ca="1">IF($B254="","",IFERROR(IF(INDEX('Data Tab - BV Infill'!R$37:R$1000,MATCH($B254,INT('Data Tab - BV Infill'!$C$37:$C$1000),0))="",NA(),INDEX('Data Tab - BV Infill'!R$37:R$1000,MATCH($B254,INT('Data Tab - BV Infill'!$C$37:$C$1000),0))),MAX(IF('SCADA Data'!$B$37:$B$402=$B254,'SCADA Data'!D$37:D$402,""),IF('SCADA Data - Historic'!$B$37:$B$402=$B254,'SCADA Data - Historic'!D$37:D$402,""))))</f>
        <v>167.4765625</v>
      </c>
      <c r="D254" s="269" cm="1">
        <f t="array" aca="1" ref="D254" ca="1">IF($B254="","",IFERROR(IF(INDEX('Data Tab - BV Infill'!T$37:T$1000,MATCH($B254,INT('Data Tab - BV Infill'!$C$37:$C$1000),0))="",NA(),INDEX('Data Tab - BV Infill'!T$37:T$1000,MATCH($B254,INT('Data Tab - BV Infill'!$C$37:$C$1000),0))),MAX(IF('SCADA Data'!$B$37:$B$402=$B254,'SCADA Data'!E$37:E$402,""),IF('SCADA Data - Historic'!$B$37:$B$402=$B254,'SCADA Data - Historic'!E$37:E$402,""))))</f>
        <v>141.943359375</v>
      </c>
      <c r="E254" s="269" cm="1">
        <f t="array" aca="1" ref="E254" ca="1">IF($B254="","",IFERROR(IF(INDEX('Data Tab - BV Infill'!U$37:U$1000,MATCH($B254,INT('Data Tab - BV Infill'!$C$37:$C$1000),0))="",NA(),INDEX('Data Tab - BV Infill'!U$37:U$1000,MATCH($B254,INT('Data Tab - BV Infill'!$C$37:$C$1000),0))),MAX(IF('SCADA Data'!$B$37:$B$402=$B254,'SCADA Data'!F$37:F$402,""),IF('SCADA Data - Historic'!$B$37:$B$402=$B254,'SCADA Data - Historic'!F$37:F$402,""))))</f>
        <v>0</v>
      </c>
      <c r="F254" s="114" t="str">
        <f t="array" aca="1" ref="F254" ca="1">IFERROR(INDEX('Data Tab - BV Infill'!$S$37:$S$402,MATCH($B254,INT('Data Tab - BV Infill'!$C$37:$C$402)*('Data Tab - BV Infill'!$S$37:$S$402&lt;&gt;""),0)),"")</f>
        <v/>
      </c>
      <c r="G254" s="270" cm="1">
        <f t="array" aca="1" ref="G254" ca="1">IF($B254="","",IFERROR(IF(INDEX('Data Tab - MK Infill'!R$37:R$402,MATCH($B254,INT('Data Tab - MK Infill'!$C$37:$C$402),0))="",NA(),INDEX('Data Tab - MK Infill'!R$37:R$402,MATCH($B254,INT('Data Tab - MK Infill'!$C$37:$C$402),0))),MAX(IF('SCADA Data'!$B$37:$B$402=$B254,'SCADA Data'!G$37:G$402,""),IF('SCADA Data - Historic'!$B$37:$B$402=$B254,'SCADA Data - Historic'!G$37:G$402,""))))</f>
        <v>828</v>
      </c>
      <c r="H254" s="114" t="str">
        <f t="array" aca="1" ref="H254" ca="1">IFERROR(INDEX('Data Tab - MK Infill'!$S$37:$S$402,MATCH($B254,INT('Data Tab - MK Infill'!$C$37:$C$402)*('Data Tab - MK Infill'!$S$37:$S$402&lt;&gt;""),0)),"")</f>
        <v/>
      </c>
      <c r="I254" s="273" cm="1">
        <f t="array" aca="1" ref="I254" ca="1">IF($B254="","",IFERROR(IF(INDEX('Data Tab - NH Infill'!R$37:R$1000,MATCH($B254,INT('Data Tab - NH Infill'!$C$37:$C$1000),0))="",NA(),INDEX('Data Tab - NH Infill'!R$37:R$1000,MATCH($B254,INT('Data Tab - NH Infill'!$C$37:$C$1000),0))),MAX(IF('SCADA Data'!$B$37:$B$402=$B254,'SCADA Data'!I$37:I$402,""),IF('SCADA Data - Historic'!$B$37:$B$402=$B254,'SCADA Data - Historic'!I$37:I$402,""))))</f>
        <v>1274</v>
      </c>
      <c r="J254" s="114" t="str">
        <f t="array" aca="1" ref="J254" ca="1">IFERROR(INDEX('Data Tab - NH Infill'!$S$37:$S$1000,MATCH($B254,INT('Data Tab - NH Infill'!$C$37:$C$1000)*('Data Tab - NH Infill'!$S$37:$S$1000&lt;&gt;""),0)),"")</f>
        <v/>
      </c>
      <c r="K254" s="272">
        <f t="array" aca="1" ref="K254" ca="1">IF($B254="","",IFERROR(IF(INDEX('Data Tab - SH Infill'!R$37:R$402,MATCH($B254,INT('Data Tab - SH Infill'!$C$37:$C$402),0))="",NA(),INDEX('Data Tab - SH Infill'!R$37:R$402,MATCH($B254,INT('Data Tab - SH Infill'!$C$37:$C$402),0))),MAX(IF('SCADA Data'!$B$37:$B$8980=$B254,'SCADA Data'!H$37:H$8980,""),IF('SCADA Data - Historic'!$B$37:$B$8980=$B254,'SCADA Data - Historic'!H$37:H$8980,""))))</f>
        <v>159.3699951171875</v>
      </c>
      <c r="L254" s="250" t="str">
        <f t="array" aca="1" ref="L254" ca="1">IFERROR(INDEX('Data Tab - SH Infill'!$S$37:$S$402,MATCH($B254,INT('Data Tab - SH Infill'!$C$37:$C$402)*('Data Tab - SH Infill'!$S$37:$S$402&lt;&gt;""),0)),"")</f>
        <v/>
      </c>
    </row>
    <row r="255" spans="2:12" s="264" customFormat="1" x14ac:dyDescent="0.2">
      <c r="B255" s="265">
        <f t="shared" ca="1" si="3"/>
        <v>45171</v>
      </c>
      <c r="C255" s="266" cm="1">
        <f t="array" aca="1" ref="C255" ca="1">IF($B255="","",IFERROR(IF(INDEX('Data Tab - BV Infill'!R$37:R$1000,MATCH($B255,INT('Data Tab - BV Infill'!$C$37:$C$1000),0))="",NA(),INDEX('Data Tab - BV Infill'!R$37:R$1000,MATCH($B255,INT('Data Tab - BV Infill'!$C$37:$C$1000),0))),MAX(IF('SCADA Data'!$B$37:$B$402=$B255,'SCADA Data'!D$37:D$402,""),IF('SCADA Data - Historic'!$B$37:$B$402=$B255,'SCADA Data - Historic'!D$37:D$402,""))))</f>
        <v>168.59375</v>
      </c>
      <c r="D255" s="267" cm="1">
        <f t="array" aca="1" ref="D255" ca="1">IF($B255="","",IFERROR(IF(INDEX('Data Tab - BV Infill'!T$37:T$1000,MATCH($B255,INT('Data Tab - BV Infill'!$C$37:$C$1000),0))="",NA(),INDEX('Data Tab - BV Infill'!T$37:T$1000,MATCH($B255,INT('Data Tab - BV Infill'!$C$37:$C$1000),0))),MAX(IF('SCADA Data'!$B$37:$B$402=$B255,'SCADA Data'!E$37:E$402,""),IF('SCADA Data - Historic'!$B$37:$B$402=$B255,'SCADA Data - Historic'!E$37:E$402,""))))</f>
        <v>121.74755859375</v>
      </c>
      <c r="E255" s="267" cm="1">
        <f t="array" aca="1" ref="E255" ca="1">IF($B255="","",IFERROR(IF(INDEX('Data Tab - BV Infill'!U$37:U$1000,MATCH($B255,INT('Data Tab - BV Infill'!$C$37:$C$1000),0))="",NA(),INDEX('Data Tab - BV Infill'!U$37:U$1000,MATCH($B255,INT('Data Tab - BV Infill'!$C$37:$C$1000),0))),MAX(IF('SCADA Data'!$B$37:$B$402=$B255,'SCADA Data'!F$37:F$402,""),IF('SCADA Data - Historic'!$B$37:$B$402=$B255,'SCADA Data - Historic'!F$37:F$402,""))))</f>
        <v>0</v>
      </c>
      <c r="F255" s="101" t="str">
        <f t="array" aca="1" ref="F255" ca="1">IFERROR(INDEX('Data Tab - BV Infill'!$S$37:$S$402,MATCH($B255,INT('Data Tab - BV Infill'!$C$37:$C$402)*('Data Tab - BV Infill'!$S$37:$S$402&lt;&gt;""),0)),"")</f>
        <v/>
      </c>
      <c r="G255" s="266" cm="1">
        <f t="array" aca="1" ref="G255" ca="1">IF($B255="","",IFERROR(IF(INDEX('Data Tab - MK Infill'!R$37:R$402,MATCH($B255,INT('Data Tab - MK Infill'!$C$37:$C$402),0))="",NA(),INDEX('Data Tab - MK Infill'!R$37:R$402,MATCH($B255,INT('Data Tab - MK Infill'!$C$37:$C$402),0))),MAX(IF('SCADA Data'!$B$37:$B$402=$B255,'SCADA Data'!G$37:G$402,""),IF('SCADA Data - Historic'!$B$37:$B$402=$B255,'SCADA Data - Historic'!G$37:G$402,""))))</f>
        <v>775</v>
      </c>
      <c r="H255" s="101" t="str">
        <f t="array" aca="1" ref="H255" ca="1">IFERROR(INDEX('Data Tab - MK Infill'!$S$37:$S$402,MATCH($B255,INT('Data Tab - MK Infill'!$C$37:$C$402)*('Data Tab - MK Infill'!$S$37:$S$402&lt;&gt;""),0)),"")</f>
        <v/>
      </c>
      <c r="I255" s="266" cm="1">
        <f t="array" aca="1" ref="I255" ca="1">IF($B255="","",IFERROR(IF(INDEX('Data Tab - NH Infill'!R$37:R$1000,MATCH($B255,INT('Data Tab - NH Infill'!$C$37:$C$1000),0))="",NA(),INDEX('Data Tab - NH Infill'!R$37:R$1000,MATCH($B255,INT('Data Tab - NH Infill'!$C$37:$C$1000),0))),MAX(IF('SCADA Data'!$B$37:$B$402=$B255,'SCADA Data'!I$37:I$402,""),IF('SCADA Data - Historic'!$B$37:$B$402=$B255,'SCADA Data - Historic'!I$37:I$402,""))))</f>
        <v>1340.5</v>
      </c>
      <c r="J255" s="101" t="str">
        <f t="array" aca="1" ref="J255" ca="1">IFERROR(INDEX('Data Tab - NH Infill'!$S$37:$S$1000,MATCH($B255,INT('Data Tab - NH Infill'!$C$37:$C$1000)*('Data Tab - NH Infill'!$S$37:$S$1000&lt;&gt;""),0)),"")</f>
        <v/>
      </c>
      <c r="K255" s="266">
        <f t="array" aca="1" ref="K255" ca="1">IF($B255="","",IFERROR(IF(INDEX('Data Tab - SH Infill'!R$37:R$402,MATCH($B255,INT('Data Tab - SH Infill'!$C$37:$C$402),0))="",NA(),INDEX('Data Tab - SH Infill'!R$37:R$402,MATCH($B255,INT('Data Tab - SH Infill'!$C$37:$C$402),0))),MAX(IF('SCADA Data'!$B$37:$B$8980=$B255,'SCADA Data'!H$37:H$8980,""),IF('SCADA Data - Historic'!$B$37:$B$8980=$B255,'SCADA Data - Historic'!H$37:H$8980,""))))</f>
        <v>169.41000366210938</v>
      </c>
      <c r="L255" s="249" t="str">
        <f t="array" aca="1" ref="L255" ca="1">IFERROR(INDEX('Data Tab - SH Infill'!$S$37:$S$402,MATCH($B255,INT('Data Tab - SH Infill'!$C$37:$C$402)*('Data Tab - SH Infill'!$S$37:$S$402&lt;&gt;""),0)),"")</f>
        <v/>
      </c>
    </row>
    <row r="256" spans="2:12" s="264" customFormat="1" x14ac:dyDescent="0.2">
      <c r="B256" s="265">
        <f t="shared" ca="1" si="3"/>
        <v>45172</v>
      </c>
      <c r="C256" s="268" cm="1">
        <f t="array" aca="1" ref="C256" ca="1">IF($B256="","",IFERROR(IF(INDEX('Data Tab - BV Infill'!R$37:R$1000,MATCH($B256,INT('Data Tab - BV Infill'!$C$37:$C$1000),0))="",NA(),INDEX('Data Tab - BV Infill'!R$37:R$1000,MATCH($B256,INT('Data Tab - BV Infill'!$C$37:$C$1000),0))),MAX(IF('SCADA Data'!$B$37:$B$402=$B256,'SCADA Data'!D$37:D$402,""),IF('SCADA Data - Historic'!$B$37:$B$402=$B256,'SCADA Data - Historic'!D$37:D$402,""))))</f>
        <v>179.91796875</v>
      </c>
      <c r="D256" s="269" cm="1">
        <f t="array" aca="1" ref="D256" ca="1">IF($B256="","",IFERROR(IF(INDEX('Data Tab - BV Infill'!T$37:T$1000,MATCH($B256,INT('Data Tab - BV Infill'!$C$37:$C$1000),0))="",NA(),INDEX('Data Tab - BV Infill'!T$37:T$1000,MATCH($B256,INT('Data Tab - BV Infill'!$C$37:$C$1000),0))),MAX(IF('SCADA Data'!$B$37:$B$402=$B256,'SCADA Data'!E$37:E$402,""),IF('SCADA Data - Historic'!$B$37:$B$402=$B256,'SCADA Data - Historic'!E$37:E$402,""))))</f>
        <v>255.896484375</v>
      </c>
      <c r="E256" s="269" cm="1">
        <f t="array" aca="1" ref="E256" ca="1">IF($B256="","",IFERROR(IF(INDEX('Data Tab - BV Infill'!U$37:U$1000,MATCH($B256,INT('Data Tab - BV Infill'!$C$37:$C$1000),0))="",NA(),INDEX('Data Tab - BV Infill'!U$37:U$1000,MATCH($B256,INT('Data Tab - BV Infill'!$C$37:$C$1000),0))),MAX(IF('SCADA Data'!$B$37:$B$402=$B256,'SCADA Data'!F$37:F$402,""),IF('SCADA Data - Historic'!$B$37:$B$402=$B256,'SCADA Data - Historic'!F$37:F$402,""))))</f>
        <v>0</v>
      </c>
      <c r="F256" s="114" t="str">
        <f t="array" aca="1" ref="F256" ca="1">IFERROR(INDEX('Data Tab - BV Infill'!$S$37:$S$402,MATCH($B256,INT('Data Tab - BV Infill'!$C$37:$C$402)*('Data Tab - BV Infill'!$S$37:$S$402&lt;&gt;""),0)),"")</f>
        <v/>
      </c>
      <c r="G256" s="270" cm="1">
        <f t="array" aca="1" ref="G256" ca="1">IF($B256="","",IFERROR(IF(INDEX('Data Tab - MK Infill'!R$37:R$402,MATCH($B256,INT('Data Tab - MK Infill'!$C$37:$C$402),0))="",NA(),INDEX('Data Tab - MK Infill'!R$37:R$402,MATCH($B256,INT('Data Tab - MK Infill'!$C$37:$C$402),0))),MAX(IF('SCADA Data'!$B$37:$B$402=$B256,'SCADA Data'!G$37:G$402,""),IF('SCADA Data - Historic'!$B$37:$B$402=$B256,'SCADA Data - Historic'!G$37:G$402,""))))</f>
        <v>783</v>
      </c>
      <c r="H256" s="114" t="str">
        <f t="array" aca="1" ref="H256" ca="1">IFERROR(INDEX('Data Tab - MK Infill'!$S$37:$S$402,MATCH($B256,INT('Data Tab - MK Infill'!$C$37:$C$402)*('Data Tab - MK Infill'!$S$37:$S$402&lt;&gt;""),0)),"")</f>
        <v/>
      </c>
      <c r="I256" s="273" cm="1">
        <f t="array" aca="1" ref="I256" ca="1">IF($B256="","",IFERROR(IF(INDEX('Data Tab - NH Infill'!R$37:R$1000,MATCH($B256,INT('Data Tab - NH Infill'!$C$37:$C$1000),0))="",NA(),INDEX('Data Tab - NH Infill'!R$37:R$1000,MATCH($B256,INT('Data Tab - NH Infill'!$C$37:$C$1000),0))),MAX(IF('SCADA Data'!$B$37:$B$402=$B256,'SCADA Data'!I$37:I$402,""),IF('SCADA Data - Historic'!$B$37:$B$402=$B256,'SCADA Data - Historic'!I$37:I$402,""))))</f>
        <v>1294</v>
      </c>
      <c r="J256" s="114" t="str">
        <f t="array" aca="1" ref="J256" ca="1">IFERROR(INDEX('Data Tab - NH Infill'!$S$37:$S$1000,MATCH($B256,INT('Data Tab - NH Infill'!$C$37:$C$1000)*('Data Tab - NH Infill'!$S$37:$S$1000&lt;&gt;""),0)),"")</f>
        <v/>
      </c>
      <c r="K256" s="272">
        <f t="array" aca="1" ref="K256" ca="1">IF($B256="","",IFERROR(IF(INDEX('Data Tab - SH Infill'!R$37:R$402,MATCH($B256,INT('Data Tab - SH Infill'!$C$37:$C$402),0))="",NA(),INDEX('Data Tab - SH Infill'!R$37:R$402,MATCH($B256,INT('Data Tab - SH Infill'!$C$37:$C$402),0))),MAX(IF('SCADA Data'!$B$37:$B$8980=$B256,'SCADA Data'!H$37:H$8980,""),IF('SCADA Data - Historic'!$B$37:$B$8980=$B256,'SCADA Data - Historic'!H$37:H$8980,""))))</f>
        <v>168.63999938964844</v>
      </c>
      <c r="L256" s="250" t="str">
        <f t="array" aca="1" ref="L256" ca="1">IFERROR(INDEX('Data Tab - SH Infill'!$S$37:$S$402,MATCH($B256,INT('Data Tab - SH Infill'!$C$37:$C$402)*('Data Tab - SH Infill'!$S$37:$S$402&lt;&gt;""),0)),"")</f>
        <v/>
      </c>
    </row>
    <row r="257" spans="2:12" s="264" customFormat="1" x14ac:dyDescent="0.2">
      <c r="B257" s="265">
        <f t="shared" ca="1" si="3"/>
        <v>45173</v>
      </c>
      <c r="C257" s="266" cm="1">
        <f t="array" aca="1" ref="C257" ca="1">IF($B257="","",IFERROR(IF(INDEX('Data Tab - BV Infill'!R$37:R$1000,MATCH($B257,INT('Data Tab - BV Infill'!$C$37:$C$1000),0))="",NA(),INDEX('Data Tab - BV Infill'!R$37:R$1000,MATCH($B257,INT('Data Tab - BV Infill'!$C$37:$C$1000),0))),MAX(IF('SCADA Data'!$B$37:$B$402=$B257,'SCADA Data'!D$37:D$402,""),IF('SCADA Data - Historic'!$B$37:$B$402=$B257,'SCADA Data - Historic'!D$37:D$402,""))))</f>
        <v>164.17578125</v>
      </c>
      <c r="D257" s="267" cm="1">
        <f t="array" aca="1" ref="D257" ca="1">IF($B257="","",IFERROR(IF(INDEX('Data Tab - BV Infill'!T$37:T$1000,MATCH($B257,INT('Data Tab - BV Infill'!$C$37:$C$1000),0))="",NA(),INDEX('Data Tab - BV Infill'!T$37:T$1000,MATCH($B257,INT('Data Tab - BV Infill'!$C$37:$C$1000),0))),MAX(IF('SCADA Data'!$B$37:$B$402=$B257,'SCADA Data'!E$37:E$402,""),IF('SCADA Data - Historic'!$B$37:$B$402=$B257,'SCADA Data - Historic'!E$37:E$402,""))))</f>
        <v>146.0771484375</v>
      </c>
      <c r="E257" s="267" cm="1">
        <f t="array" aca="1" ref="E257" ca="1">IF($B257="","",IFERROR(IF(INDEX('Data Tab - BV Infill'!U$37:U$1000,MATCH($B257,INT('Data Tab - BV Infill'!$C$37:$C$1000),0))="",NA(),INDEX('Data Tab - BV Infill'!U$37:U$1000,MATCH($B257,INT('Data Tab - BV Infill'!$C$37:$C$1000),0))),MAX(IF('SCADA Data'!$B$37:$B$402=$B257,'SCADA Data'!F$37:F$402,""),IF('SCADA Data - Historic'!$B$37:$B$402=$B257,'SCADA Data - Historic'!F$37:F$402,""))))</f>
        <v>0</v>
      </c>
      <c r="F257" s="101" t="str">
        <f t="array" aca="1" ref="F257" ca="1">IFERROR(INDEX('Data Tab - BV Infill'!$S$37:$S$402,MATCH($B257,INT('Data Tab - BV Infill'!$C$37:$C$402)*('Data Tab - BV Infill'!$S$37:$S$402&lt;&gt;""),0)),"")</f>
        <v/>
      </c>
      <c r="G257" s="266" cm="1">
        <f t="array" aca="1" ref="G257" ca="1">IF($B257="","",IFERROR(IF(INDEX('Data Tab - MK Infill'!R$37:R$402,MATCH($B257,INT('Data Tab - MK Infill'!$C$37:$C$402),0))="",NA(),INDEX('Data Tab - MK Infill'!R$37:R$402,MATCH($B257,INT('Data Tab - MK Infill'!$C$37:$C$402),0))),MAX(IF('SCADA Data'!$B$37:$B$402=$B257,'SCADA Data'!G$37:G$402,""),IF('SCADA Data - Historic'!$B$37:$B$402=$B257,'SCADA Data - Historic'!G$37:G$402,""))))</f>
        <v>773</v>
      </c>
      <c r="H257" s="101" t="str">
        <f t="array" aca="1" ref="H257" ca="1">IFERROR(INDEX('Data Tab - MK Infill'!$S$37:$S$402,MATCH($B257,INT('Data Tab - MK Infill'!$C$37:$C$402)*('Data Tab - MK Infill'!$S$37:$S$402&lt;&gt;""),0)),"")</f>
        <v/>
      </c>
      <c r="I257" s="266" cm="1">
        <f t="array" aca="1" ref="I257" ca="1">IF($B257="","",IFERROR(IF(INDEX('Data Tab - NH Infill'!R$37:R$1000,MATCH($B257,INT('Data Tab - NH Infill'!$C$37:$C$1000),0))="",NA(),INDEX('Data Tab - NH Infill'!R$37:R$1000,MATCH($B257,INT('Data Tab - NH Infill'!$C$37:$C$1000),0))),MAX(IF('SCADA Data'!$B$37:$B$402=$B257,'SCADA Data'!I$37:I$402,""),IF('SCADA Data - Historic'!$B$37:$B$402=$B257,'SCADA Data - Historic'!I$37:I$402,""))))</f>
        <v>1269.5</v>
      </c>
      <c r="J257" s="101" t="str">
        <f t="array" aca="1" ref="J257" ca="1">IFERROR(INDEX('Data Tab - NH Infill'!$S$37:$S$1000,MATCH($B257,INT('Data Tab - NH Infill'!$C$37:$C$1000)*('Data Tab - NH Infill'!$S$37:$S$1000&lt;&gt;""),0)),"")</f>
        <v/>
      </c>
      <c r="K257" s="266">
        <f t="array" aca="1" ref="K257" ca="1">IF($B257="","",IFERROR(IF(INDEX('Data Tab - SH Infill'!R$37:R$402,MATCH($B257,INT('Data Tab - SH Infill'!$C$37:$C$402),0))="",NA(),INDEX('Data Tab - SH Infill'!R$37:R$402,MATCH($B257,INT('Data Tab - SH Infill'!$C$37:$C$402),0))),MAX(IF('SCADA Data'!$B$37:$B$8980=$B257,'SCADA Data'!H$37:H$8980,""),IF('SCADA Data - Historic'!$B$37:$B$8980=$B257,'SCADA Data - Historic'!H$37:H$8980,""))))</f>
        <v>157.42999267578125</v>
      </c>
      <c r="L257" s="249" t="str">
        <f t="array" aca="1" ref="L257" ca="1">IFERROR(INDEX('Data Tab - SH Infill'!$S$37:$S$402,MATCH($B257,INT('Data Tab - SH Infill'!$C$37:$C$402)*('Data Tab - SH Infill'!$S$37:$S$402&lt;&gt;""),0)),"")</f>
        <v/>
      </c>
    </row>
    <row r="258" spans="2:12" s="264" customFormat="1" x14ac:dyDescent="0.2">
      <c r="B258" s="265">
        <f t="shared" ca="1" si="3"/>
        <v>45174</v>
      </c>
      <c r="C258" s="268" cm="1">
        <f t="array" aca="1" ref="C258" ca="1">IF($B258="","",IFERROR(IF(INDEX('Data Tab - BV Infill'!R$37:R$1000,MATCH($B258,INT('Data Tab - BV Infill'!$C$37:$C$1000),0))="",NA(),INDEX('Data Tab - BV Infill'!R$37:R$1000,MATCH($B258,INT('Data Tab - BV Infill'!$C$37:$C$1000),0))),MAX(IF('SCADA Data'!$B$37:$B$402=$B258,'SCADA Data'!D$37:D$402,""),IF('SCADA Data - Historic'!$B$37:$B$402=$B258,'SCADA Data - Historic'!D$37:D$402,""))))</f>
        <v>171.4375</v>
      </c>
      <c r="D258" s="269" cm="1">
        <f t="array" aca="1" ref="D258" ca="1">IF($B258="","",IFERROR(IF(INDEX('Data Tab - BV Infill'!T$37:T$1000,MATCH($B258,INT('Data Tab - BV Infill'!$C$37:$C$1000),0))="",NA(),INDEX('Data Tab - BV Infill'!T$37:T$1000,MATCH($B258,INT('Data Tab - BV Infill'!$C$37:$C$1000),0))),MAX(IF('SCADA Data'!$B$37:$B$402=$B258,'SCADA Data'!E$37:E$402,""),IF('SCADA Data - Historic'!$B$37:$B$402=$B258,'SCADA Data - Historic'!E$37:E$402,""))))</f>
        <v>171.228515625</v>
      </c>
      <c r="E258" s="269" cm="1">
        <f t="array" aca="1" ref="E258" ca="1">IF($B258="","",IFERROR(IF(INDEX('Data Tab - BV Infill'!U$37:U$1000,MATCH($B258,INT('Data Tab - BV Infill'!$C$37:$C$1000),0))="",NA(),INDEX('Data Tab - BV Infill'!U$37:U$1000,MATCH($B258,INT('Data Tab - BV Infill'!$C$37:$C$1000),0))),MAX(IF('SCADA Data'!$B$37:$B$402=$B258,'SCADA Data'!F$37:F$402,""),IF('SCADA Data - Historic'!$B$37:$B$402=$B258,'SCADA Data - Historic'!F$37:F$402,""))))</f>
        <v>0</v>
      </c>
      <c r="F258" s="114" t="str">
        <f t="array" aca="1" ref="F258" ca="1">IFERROR(INDEX('Data Tab - BV Infill'!$S$37:$S$402,MATCH($B258,INT('Data Tab - BV Infill'!$C$37:$C$402)*('Data Tab - BV Infill'!$S$37:$S$402&lt;&gt;""),0)),"")</f>
        <v/>
      </c>
      <c r="G258" s="270" cm="1">
        <f t="array" aca="1" ref="G258" ca="1">IF($B258="","",IFERROR(IF(INDEX('Data Tab - MK Infill'!R$37:R$402,MATCH($B258,INT('Data Tab - MK Infill'!$C$37:$C$402),0))="",NA(),INDEX('Data Tab - MK Infill'!R$37:R$402,MATCH($B258,INT('Data Tab - MK Infill'!$C$37:$C$402),0))),MAX(IF('SCADA Data'!$B$37:$B$402=$B258,'SCADA Data'!G$37:G$402,""),IF('SCADA Data - Historic'!$B$37:$B$402=$B258,'SCADA Data - Historic'!G$37:G$402,""))))</f>
        <v>186</v>
      </c>
      <c r="H258" s="114" t="str">
        <f t="array" aca="1" ref="H258" ca="1">IFERROR(INDEX('Data Tab - MK Infill'!$S$37:$S$402,MATCH($B258,INT('Data Tab - MK Infill'!$C$37:$C$402)*('Data Tab - MK Infill'!$S$37:$S$402&lt;&gt;""),0)),"")</f>
        <v/>
      </c>
      <c r="I258" s="273" cm="1">
        <f t="array" aca="1" ref="I258" ca="1">IF($B258="","",IFERROR(IF(INDEX('Data Tab - NH Infill'!R$37:R$1000,MATCH($B258,INT('Data Tab - NH Infill'!$C$37:$C$1000),0))="",NA(),INDEX('Data Tab - NH Infill'!R$37:R$1000,MATCH($B258,INT('Data Tab - NH Infill'!$C$37:$C$1000),0))),MAX(IF('SCADA Data'!$B$37:$B$402=$B258,'SCADA Data'!I$37:I$402,""),IF('SCADA Data - Historic'!$B$37:$B$402=$B258,'SCADA Data - Historic'!I$37:I$402,""))))</f>
        <v>1259</v>
      </c>
      <c r="J258" s="114" t="str">
        <f t="array" aca="1" ref="J258" ca="1">IFERROR(INDEX('Data Tab - NH Infill'!$S$37:$S$1000,MATCH($B258,INT('Data Tab - NH Infill'!$C$37:$C$1000)*('Data Tab - NH Infill'!$S$37:$S$1000&lt;&gt;""),0)),"")</f>
        <v/>
      </c>
      <c r="K258" s="272">
        <f t="array" aca="1" ref="K258" ca="1">IF($B258="","",IFERROR(IF(INDEX('Data Tab - SH Infill'!R$37:R$402,MATCH($B258,INT('Data Tab - SH Infill'!$C$37:$C$402),0))="",NA(),INDEX('Data Tab - SH Infill'!R$37:R$402,MATCH($B258,INT('Data Tab - SH Infill'!$C$37:$C$402),0))),MAX(IF('SCADA Data'!$B$37:$B$8980=$B258,'SCADA Data'!H$37:H$8980,""),IF('SCADA Data - Historic'!$B$37:$B$8980=$B258,'SCADA Data - Historic'!H$37:H$8980,""))))</f>
        <v>163.1300048828125</v>
      </c>
      <c r="L258" s="250" t="str">
        <f t="array" aca="1" ref="L258" ca="1">IFERROR(INDEX('Data Tab - SH Infill'!$S$37:$S$402,MATCH($B258,INT('Data Tab - SH Infill'!$C$37:$C$402)*('Data Tab - SH Infill'!$S$37:$S$402&lt;&gt;""),0)),"")</f>
        <v/>
      </c>
    </row>
    <row r="259" spans="2:12" s="264" customFormat="1" x14ac:dyDescent="0.2">
      <c r="B259" s="265">
        <f t="shared" ca="1" si="3"/>
        <v>45175</v>
      </c>
      <c r="C259" s="266" cm="1">
        <f t="array" aca="1" ref="C259" ca="1">IF($B259="","",IFERROR(IF(INDEX('Data Tab - BV Infill'!R$37:R$1000,MATCH($B259,INT('Data Tab - BV Infill'!$C$37:$C$1000),0))="",NA(),INDEX('Data Tab - BV Infill'!R$37:R$1000,MATCH($B259,INT('Data Tab - BV Infill'!$C$37:$C$1000),0))),MAX(IF('SCADA Data'!$B$37:$B$402=$B259,'SCADA Data'!D$37:D$402,""),IF('SCADA Data - Historic'!$B$37:$B$402=$B259,'SCADA Data - Historic'!D$37:D$402,""))))</f>
        <v>160.51953125</v>
      </c>
      <c r="D259" s="267" cm="1">
        <f t="array" aca="1" ref="D259" ca="1">IF($B259="","",IFERROR(IF(INDEX('Data Tab - BV Infill'!T$37:T$1000,MATCH($B259,INT('Data Tab - BV Infill'!$C$37:$C$1000),0))="",NA(),INDEX('Data Tab - BV Infill'!T$37:T$1000,MATCH($B259,INT('Data Tab - BV Infill'!$C$37:$C$1000),0))),MAX(IF('SCADA Data'!$B$37:$B$402=$B259,'SCADA Data'!E$37:E$402,""),IF('SCADA Data - Historic'!$B$37:$B$402=$B259,'SCADA Data - Historic'!E$37:E$402,""))))</f>
        <v>160.8193359375</v>
      </c>
      <c r="E259" s="267" cm="1">
        <f t="array" aca="1" ref="E259" ca="1">IF($B259="","",IFERROR(IF(INDEX('Data Tab - BV Infill'!U$37:U$1000,MATCH($B259,INT('Data Tab - BV Infill'!$C$37:$C$1000),0))="",NA(),INDEX('Data Tab - BV Infill'!U$37:U$1000,MATCH($B259,INT('Data Tab - BV Infill'!$C$37:$C$1000),0))),MAX(IF('SCADA Data'!$B$37:$B$402=$B259,'SCADA Data'!F$37:F$402,""),IF('SCADA Data - Historic'!$B$37:$B$402=$B259,'SCADA Data - Historic'!F$37:F$402,""))))</f>
        <v>0</v>
      </c>
      <c r="F259" s="101" t="str">
        <f t="array" aca="1" ref="F259" ca="1">IFERROR(INDEX('Data Tab - BV Infill'!$S$37:$S$402,MATCH($B259,INT('Data Tab - BV Infill'!$C$37:$C$402)*('Data Tab - BV Infill'!$S$37:$S$402&lt;&gt;""),0)),"")</f>
        <v/>
      </c>
      <c r="G259" s="266" cm="1">
        <f t="array" aca="1" ref="G259" ca="1">IF($B259="","",IFERROR(IF(INDEX('Data Tab - MK Infill'!R$37:R$402,MATCH($B259,INT('Data Tab - MK Infill'!$C$37:$C$402),0))="",NA(),INDEX('Data Tab - MK Infill'!R$37:R$402,MATCH($B259,INT('Data Tab - MK Infill'!$C$37:$C$402),0))),MAX(IF('SCADA Data'!$B$37:$B$402=$B259,'SCADA Data'!G$37:G$402,""),IF('SCADA Data - Historic'!$B$37:$B$402=$B259,'SCADA Data - Historic'!G$37:G$402,""))))</f>
        <v>1356</v>
      </c>
      <c r="H259" s="101" t="str">
        <f t="array" aca="1" ref="H259" ca="1">IFERROR(INDEX('Data Tab - MK Infill'!$S$37:$S$402,MATCH($B259,INT('Data Tab - MK Infill'!$C$37:$C$402)*('Data Tab - MK Infill'!$S$37:$S$402&lt;&gt;""),0)),"")</f>
        <v/>
      </c>
      <c r="I259" s="266" cm="1">
        <f t="array" aca="1" ref="I259" ca="1">IF($B259="","",IFERROR(IF(INDEX('Data Tab - NH Infill'!R$37:R$1000,MATCH($B259,INT('Data Tab - NH Infill'!$C$37:$C$1000),0))="",NA(),INDEX('Data Tab - NH Infill'!R$37:R$1000,MATCH($B259,INT('Data Tab - NH Infill'!$C$37:$C$1000),0))),MAX(IF('SCADA Data'!$B$37:$B$402=$B259,'SCADA Data'!I$37:I$402,""),IF('SCADA Data - Historic'!$B$37:$B$402=$B259,'SCADA Data - Historic'!I$37:I$402,""))))</f>
        <v>1258</v>
      </c>
      <c r="J259" s="101" t="str">
        <f t="array" aca="1" ref="J259" ca="1">IFERROR(INDEX('Data Tab - NH Infill'!$S$37:$S$1000,MATCH($B259,INT('Data Tab - NH Infill'!$C$37:$C$1000)*('Data Tab - NH Infill'!$S$37:$S$1000&lt;&gt;""),0)),"")</f>
        <v/>
      </c>
      <c r="K259" s="266">
        <f t="array" aca="1" ref="K259" ca="1">IF($B259="","",IFERROR(IF(INDEX('Data Tab - SH Infill'!R$37:R$402,MATCH($B259,INT('Data Tab - SH Infill'!$C$37:$C$402),0))="",NA(),INDEX('Data Tab - SH Infill'!R$37:R$402,MATCH($B259,INT('Data Tab - SH Infill'!$C$37:$C$402),0))),MAX(IF('SCADA Data'!$B$37:$B$8980=$B259,'SCADA Data'!H$37:H$8980,""),IF('SCADA Data - Historic'!$B$37:$B$8980=$B259,'SCADA Data - Historic'!H$37:H$8980,""))))</f>
        <v>159.72000122070313</v>
      </c>
      <c r="L259" s="249" t="str">
        <f t="array" aca="1" ref="L259" ca="1">IFERROR(INDEX('Data Tab - SH Infill'!$S$37:$S$402,MATCH($B259,INT('Data Tab - SH Infill'!$C$37:$C$402)*('Data Tab - SH Infill'!$S$37:$S$402&lt;&gt;""),0)),"")</f>
        <v/>
      </c>
    </row>
    <row r="260" spans="2:12" s="264" customFormat="1" x14ac:dyDescent="0.2">
      <c r="B260" s="265">
        <f t="shared" ca="1" si="3"/>
        <v>45176</v>
      </c>
      <c r="C260" s="268" cm="1">
        <f t="array" aca="1" ref="C260" ca="1">IF($B260="","",IFERROR(IF(INDEX('Data Tab - BV Infill'!R$37:R$1000,MATCH($B260,INT('Data Tab - BV Infill'!$C$37:$C$1000),0))="",NA(),INDEX('Data Tab - BV Infill'!R$37:R$1000,MATCH($B260,INT('Data Tab - BV Infill'!$C$37:$C$1000),0))),MAX(IF('SCADA Data'!$B$37:$B$402=$B260,'SCADA Data'!D$37:D$402,""),IF('SCADA Data - Historic'!$B$37:$B$402=$B260,'SCADA Data - Historic'!D$37:D$402,""))))</f>
        <v>164.8359375</v>
      </c>
      <c r="D260" s="269" cm="1">
        <f t="array" aca="1" ref="D260" ca="1">IF($B260="","",IFERROR(IF(INDEX('Data Tab - BV Infill'!T$37:T$1000,MATCH($B260,INT('Data Tab - BV Infill'!$C$37:$C$1000),0))="",NA(),INDEX('Data Tab - BV Infill'!T$37:T$1000,MATCH($B260,INT('Data Tab - BV Infill'!$C$37:$C$1000),0))),MAX(IF('SCADA Data'!$B$37:$B$402=$B260,'SCADA Data'!E$37:E$402,""),IF('SCADA Data - Historic'!$B$37:$B$402=$B260,'SCADA Data - Historic'!E$37:E$402,""))))</f>
        <v>153.99609375</v>
      </c>
      <c r="E260" s="269" cm="1">
        <f t="array" aca="1" ref="E260" ca="1">IF($B260="","",IFERROR(IF(INDEX('Data Tab - BV Infill'!U$37:U$1000,MATCH($B260,INT('Data Tab - BV Infill'!$C$37:$C$1000),0))="",NA(),INDEX('Data Tab - BV Infill'!U$37:U$1000,MATCH($B260,INT('Data Tab - BV Infill'!$C$37:$C$1000),0))),MAX(IF('SCADA Data'!$B$37:$B$402=$B260,'SCADA Data'!F$37:F$402,""),IF('SCADA Data - Historic'!$B$37:$B$402=$B260,'SCADA Data - Historic'!F$37:F$402,""))))</f>
        <v>0</v>
      </c>
      <c r="F260" s="114" t="str">
        <f t="array" aca="1" ref="F260" ca="1">IFERROR(INDEX('Data Tab - BV Infill'!$S$37:$S$402,MATCH($B260,INT('Data Tab - BV Infill'!$C$37:$C$402)*('Data Tab - BV Infill'!$S$37:$S$402&lt;&gt;""),0)),"")</f>
        <v/>
      </c>
      <c r="G260" s="270" cm="1">
        <f t="array" aca="1" ref="G260" ca="1">IF($B260="","",IFERROR(IF(INDEX('Data Tab - MK Infill'!R$37:R$402,MATCH($B260,INT('Data Tab - MK Infill'!$C$37:$C$402),0))="",NA(),INDEX('Data Tab - MK Infill'!R$37:R$402,MATCH($B260,INT('Data Tab - MK Infill'!$C$37:$C$402),0))),MAX(IF('SCADA Data'!$B$37:$B$402=$B260,'SCADA Data'!G$37:G$402,""),IF('SCADA Data - Historic'!$B$37:$B$402=$B260,'SCADA Data - Historic'!G$37:G$402,""))))</f>
        <v>775</v>
      </c>
      <c r="H260" s="114" t="str">
        <f t="array" aca="1" ref="H260" ca="1">IFERROR(INDEX('Data Tab - MK Infill'!$S$37:$S$402,MATCH($B260,INT('Data Tab - MK Infill'!$C$37:$C$402)*('Data Tab - MK Infill'!$S$37:$S$402&lt;&gt;""),0)),"")</f>
        <v/>
      </c>
      <c r="I260" s="273" cm="1">
        <f t="array" aca="1" ref="I260" ca="1">IF($B260="","",IFERROR(IF(INDEX('Data Tab - NH Infill'!R$37:R$1000,MATCH($B260,INT('Data Tab - NH Infill'!$C$37:$C$1000),0))="",NA(),INDEX('Data Tab - NH Infill'!R$37:R$1000,MATCH($B260,INT('Data Tab - NH Infill'!$C$37:$C$1000),0))),MAX(IF('SCADA Data'!$B$37:$B$402=$B260,'SCADA Data'!I$37:I$402,""),IF('SCADA Data - Historic'!$B$37:$B$402=$B260,'SCADA Data - Historic'!I$37:I$402,""))))</f>
        <v>1260</v>
      </c>
      <c r="J260" s="114" t="str">
        <f t="array" aca="1" ref="J260" ca="1">IFERROR(INDEX('Data Tab - NH Infill'!$S$37:$S$1000,MATCH($B260,INT('Data Tab - NH Infill'!$C$37:$C$1000)*('Data Tab - NH Infill'!$S$37:$S$1000&lt;&gt;""),0)),"")</f>
        <v/>
      </c>
      <c r="K260" s="272">
        <f t="array" aca="1" ref="K260" ca="1">IF($B260="","",IFERROR(IF(INDEX('Data Tab - SH Infill'!R$37:R$402,MATCH($B260,INT('Data Tab - SH Infill'!$C$37:$C$402),0))="",NA(),INDEX('Data Tab - SH Infill'!R$37:R$402,MATCH($B260,INT('Data Tab - SH Infill'!$C$37:$C$402),0))),MAX(IF('SCADA Data'!$B$37:$B$8980=$B260,'SCADA Data'!H$37:H$8980,""),IF('SCADA Data - Historic'!$B$37:$B$8980=$B260,'SCADA Data - Historic'!H$37:H$8980,""))))</f>
        <v>157.44000244140625</v>
      </c>
      <c r="L260" s="250" t="str">
        <f t="array" aca="1" ref="L260" ca="1">IFERROR(INDEX('Data Tab - SH Infill'!$S$37:$S$402,MATCH($B260,INT('Data Tab - SH Infill'!$C$37:$C$402)*('Data Tab - SH Infill'!$S$37:$S$402&lt;&gt;""),0)),"")</f>
        <v/>
      </c>
    </row>
    <row r="261" spans="2:12" s="264" customFormat="1" x14ac:dyDescent="0.2">
      <c r="B261" s="265">
        <f t="shared" ca="1" si="3"/>
        <v>45177</v>
      </c>
      <c r="C261" s="266" cm="1">
        <f t="array" aca="1" ref="C261" ca="1">IF($B261="","",IFERROR(IF(INDEX('Data Tab - BV Infill'!R$37:R$1000,MATCH($B261,INT('Data Tab - BV Infill'!$C$37:$C$1000),0))="",NA(),INDEX('Data Tab - BV Infill'!R$37:R$1000,MATCH($B261,INT('Data Tab - BV Infill'!$C$37:$C$1000),0))),MAX(IF('SCADA Data'!$B$37:$B$402=$B261,'SCADA Data'!D$37:D$402,""),IF('SCADA Data - Historic'!$B$37:$B$402=$B261,'SCADA Data - Historic'!D$37:D$402,""))))</f>
        <v>157.3203125</v>
      </c>
      <c r="D261" s="267" cm="1">
        <f t="array" aca="1" ref="D261" ca="1">IF($B261="","",IFERROR(IF(INDEX('Data Tab - BV Infill'!T$37:T$1000,MATCH($B261,INT('Data Tab - BV Infill'!$C$37:$C$1000),0))="",NA(),INDEX('Data Tab - BV Infill'!T$37:T$1000,MATCH($B261,INT('Data Tab - BV Infill'!$C$37:$C$1000),0))),MAX(IF('SCADA Data'!$B$37:$B$402=$B261,'SCADA Data'!E$37:E$402,""),IF('SCADA Data - Historic'!$B$37:$B$402=$B261,'SCADA Data - Historic'!E$37:E$402,""))))</f>
        <v>171.5771484375</v>
      </c>
      <c r="E261" s="267" cm="1">
        <f t="array" aca="1" ref="E261" ca="1">IF($B261="","",IFERROR(IF(INDEX('Data Tab - BV Infill'!U$37:U$1000,MATCH($B261,INT('Data Tab - BV Infill'!$C$37:$C$1000),0))="",NA(),INDEX('Data Tab - BV Infill'!U$37:U$1000,MATCH($B261,INT('Data Tab - BV Infill'!$C$37:$C$1000),0))),MAX(IF('SCADA Data'!$B$37:$B$402=$B261,'SCADA Data'!F$37:F$402,""),IF('SCADA Data - Historic'!$B$37:$B$402=$B261,'SCADA Data - Historic'!F$37:F$402,""))))</f>
        <v>0</v>
      </c>
      <c r="F261" s="101" t="str">
        <f t="array" aca="1" ref="F261" ca="1">IFERROR(INDEX('Data Tab - BV Infill'!$S$37:$S$402,MATCH($B261,INT('Data Tab - BV Infill'!$C$37:$C$402)*('Data Tab - BV Infill'!$S$37:$S$402&lt;&gt;""),0)),"")</f>
        <v/>
      </c>
      <c r="G261" s="266" cm="1">
        <f t="array" aca="1" ref="G261" ca="1">IF($B261="","",IFERROR(IF(INDEX('Data Tab - MK Infill'!R$37:R$402,MATCH($B261,INT('Data Tab - MK Infill'!$C$37:$C$402),0))="",NA(),INDEX('Data Tab - MK Infill'!R$37:R$402,MATCH($B261,INT('Data Tab - MK Infill'!$C$37:$C$402),0))),MAX(IF('SCADA Data'!$B$37:$B$402=$B261,'SCADA Data'!G$37:G$402,""),IF('SCADA Data - Historic'!$B$37:$B$402=$B261,'SCADA Data - Historic'!G$37:G$402,""))))</f>
        <v>802</v>
      </c>
      <c r="H261" s="101" t="str">
        <f t="array" aca="1" ref="H261" ca="1">IFERROR(INDEX('Data Tab - MK Infill'!$S$37:$S$402,MATCH($B261,INT('Data Tab - MK Infill'!$C$37:$C$402)*('Data Tab - MK Infill'!$S$37:$S$402&lt;&gt;""),0)),"")</f>
        <v/>
      </c>
      <c r="I261" s="266" cm="1">
        <f t="array" aca="1" ref="I261" ca="1">IF($B261="","",IFERROR(IF(INDEX('Data Tab - NH Infill'!R$37:R$1000,MATCH($B261,INT('Data Tab - NH Infill'!$C$37:$C$1000),0))="",NA(),INDEX('Data Tab - NH Infill'!R$37:R$1000,MATCH($B261,INT('Data Tab - NH Infill'!$C$37:$C$1000),0))),MAX(IF('SCADA Data'!$B$37:$B$402=$B261,'SCADA Data'!I$37:I$402,""),IF('SCADA Data - Historic'!$B$37:$B$402=$B261,'SCADA Data - Historic'!I$37:I$402,""))))</f>
        <v>1233</v>
      </c>
      <c r="J261" s="101" t="str">
        <f t="array" aca="1" ref="J261" ca="1">IFERROR(INDEX('Data Tab - NH Infill'!$S$37:$S$1000,MATCH($B261,INT('Data Tab - NH Infill'!$C$37:$C$1000)*('Data Tab - NH Infill'!$S$37:$S$1000&lt;&gt;""),0)),"")</f>
        <v/>
      </c>
      <c r="K261" s="266">
        <f t="array" aca="1" ref="K261" ca="1">IF($B261="","",IFERROR(IF(INDEX('Data Tab - SH Infill'!R$37:R$402,MATCH($B261,INT('Data Tab - SH Infill'!$C$37:$C$402),0))="",NA(),INDEX('Data Tab - SH Infill'!R$37:R$402,MATCH($B261,INT('Data Tab - SH Infill'!$C$37:$C$402),0))),MAX(IF('SCADA Data'!$B$37:$B$8980=$B261,'SCADA Data'!H$37:H$8980,""),IF('SCADA Data - Historic'!$B$37:$B$8980=$B261,'SCADA Data - Historic'!H$37:H$8980,""))))</f>
        <v>128.13999938964844</v>
      </c>
      <c r="L261" s="249" t="str">
        <f t="array" aca="1" ref="L261" ca="1">IFERROR(INDEX('Data Tab - SH Infill'!$S$37:$S$402,MATCH($B261,INT('Data Tab - SH Infill'!$C$37:$C$402)*('Data Tab - SH Infill'!$S$37:$S$402&lt;&gt;""),0)),"")</f>
        <v/>
      </c>
    </row>
    <row r="262" spans="2:12" s="264" customFormat="1" x14ac:dyDescent="0.2">
      <c r="B262" s="265">
        <f t="shared" ca="1" si="3"/>
        <v>45178</v>
      </c>
      <c r="C262" s="268" cm="1">
        <f t="array" aca="1" ref="C262" ca="1">IF($B262="","",IFERROR(IF(INDEX('Data Tab - BV Infill'!R$37:R$1000,MATCH($B262,INT('Data Tab - BV Infill'!$C$37:$C$1000),0))="",NA(),INDEX('Data Tab - BV Infill'!R$37:R$1000,MATCH($B262,INT('Data Tab - BV Infill'!$C$37:$C$1000),0))),MAX(IF('SCADA Data'!$B$37:$B$402=$B262,'SCADA Data'!D$37:D$402,""),IF('SCADA Data - Historic'!$B$37:$B$402=$B262,'SCADA Data - Historic'!D$37:D$402,""))))</f>
        <v>169.40625</v>
      </c>
      <c r="D262" s="269" cm="1">
        <f t="array" aca="1" ref="D262" ca="1">IF($B262="","",IFERROR(IF(INDEX('Data Tab - BV Infill'!T$37:T$1000,MATCH($B262,INT('Data Tab - BV Infill'!$C$37:$C$1000),0))="",NA(),INDEX('Data Tab - BV Infill'!T$37:T$1000,MATCH($B262,INT('Data Tab - BV Infill'!$C$37:$C$1000),0))),MAX(IF('SCADA Data'!$B$37:$B$402=$B262,'SCADA Data'!E$37:E$402,""),IF('SCADA Data - Historic'!$B$37:$B$402=$B262,'SCADA Data - Historic'!E$37:E$402,""))))</f>
        <v>152.05517578125</v>
      </c>
      <c r="E262" s="269" cm="1">
        <f t="array" aca="1" ref="E262" ca="1">IF($B262="","",IFERROR(IF(INDEX('Data Tab - BV Infill'!U$37:U$1000,MATCH($B262,INT('Data Tab - BV Infill'!$C$37:$C$1000),0))="",NA(),INDEX('Data Tab - BV Infill'!U$37:U$1000,MATCH($B262,INT('Data Tab - BV Infill'!$C$37:$C$1000),0))),MAX(IF('SCADA Data'!$B$37:$B$402=$B262,'SCADA Data'!F$37:F$402,""),IF('SCADA Data - Historic'!$B$37:$B$402=$B262,'SCADA Data - Historic'!F$37:F$402,""))))</f>
        <v>0</v>
      </c>
      <c r="F262" s="114" t="str">
        <f t="array" aca="1" ref="F262" ca="1">IFERROR(INDEX('Data Tab - BV Infill'!$S$37:$S$402,MATCH($B262,INT('Data Tab - BV Infill'!$C$37:$C$402)*('Data Tab - BV Infill'!$S$37:$S$402&lt;&gt;""),0)),"")</f>
        <v/>
      </c>
      <c r="G262" s="270" cm="1">
        <f t="array" aca="1" ref="G262" ca="1">IF($B262="","",IFERROR(IF(INDEX('Data Tab - MK Infill'!R$37:R$402,MATCH($B262,INT('Data Tab - MK Infill'!$C$37:$C$402),0))="",NA(),INDEX('Data Tab - MK Infill'!R$37:R$402,MATCH($B262,INT('Data Tab - MK Infill'!$C$37:$C$402),0))),MAX(IF('SCADA Data'!$B$37:$B$402=$B262,'SCADA Data'!G$37:G$402,""),IF('SCADA Data - Historic'!$B$37:$B$402=$B262,'SCADA Data - Historic'!G$37:G$402,""))))</f>
        <v>766</v>
      </c>
      <c r="H262" s="114" t="str">
        <f t="array" aca="1" ref="H262" ca="1">IFERROR(INDEX('Data Tab - MK Infill'!$S$37:$S$402,MATCH($B262,INT('Data Tab - MK Infill'!$C$37:$C$402)*('Data Tab - MK Infill'!$S$37:$S$402&lt;&gt;""),0)),"")</f>
        <v/>
      </c>
      <c r="I262" s="273" cm="1">
        <f t="array" aca="1" ref="I262" ca="1">IF($B262="","",IFERROR(IF(INDEX('Data Tab - NH Infill'!R$37:R$1000,MATCH($B262,INT('Data Tab - NH Infill'!$C$37:$C$1000),0))="",NA(),INDEX('Data Tab - NH Infill'!R$37:R$1000,MATCH($B262,INT('Data Tab - NH Infill'!$C$37:$C$1000),0))),MAX(IF('SCADA Data'!$B$37:$B$402=$B262,'SCADA Data'!I$37:I$402,""),IF('SCADA Data - Historic'!$B$37:$B$402=$B262,'SCADA Data - Historic'!I$37:I$402,""))))</f>
        <v>1321</v>
      </c>
      <c r="J262" s="114" t="str">
        <f t="array" aca="1" ref="J262" ca="1">IFERROR(INDEX('Data Tab - NH Infill'!$S$37:$S$1000,MATCH($B262,INT('Data Tab - NH Infill'!$C$37:$C$1000)*('Data Tab - NH Infill'!$S$37:$S$1000&lt;&gt;""),0)),"")</f>
        <v/>
      </c>
      <c r="K262" s="272">
        <f t="array" aca="1" ref="K262" ca="1">IF($B262="","",IFERROR(IF(INDEX('Data Tab - SH Infill'!R$37:R$402,MATCH($B262,INT('Data Tab - SH Infill'!$C$37:$C$402),0))="",NA(),INDEX('Data Tab - SH Infill'!R$37:R$402,MATCH($B262,INT('Data Tab - SH Infill'!$C$37:$C$402),0))),MAX(IF('SCADA Data'!$B$37:$B$8980=$B262,'SCADA Data'!H$37:H$8980,""),IF('SCADA Data - Historic'!$B$37:$B$8980=$B262,'SCADA Data - Historic'!H$37:H$8980,""))))</f>
        <v>179.60000610351563</v>
      </c>
      <c r="L262" s="250" t="str">
        <f t="array" aca="1" ref="L262" ca="1">IFERROR(INDEX('Data Tab - SH Infill'!$S$37:$S$402,MATCH($B262,INT('Data Tab - SH Infill'!$C$37:$C$402)*('Data Tab - SH Infill'!$S$37:$S$402&lt;&gt;""),0)),"")</f>
        <v/>
      </c>
    </row>
    <row r="263" spans="2:12" s="264" customFormat="1" x14ac:dyDescent="0.2">
      <c r="B263" s="265">
        <f t="shared" ca="1" si="3"/>
        <v>45179</v>
      </c>
      <c r="C263" s="266" cm="1">
        <f t="array" aca="1" ref="C263" ca="1">IF($B263="","",IFERROR(IF(INDEX('Data Tab - BV Infill'!R$37:R$1000,MATCH($B263,INT('Data Tab - BV Infill'!$C$37:$C$1000),0))="",NA(),INDEX('Data Tab - BV Infill'!R$37:R$1000,MATCH($B263,INT('Data Tab - BV Infill'!$C$37:$C$1000),0))),MAX(IF('SCADA Data'!$B$37:$B$402=$B263,'SCADA Data'!D$37:D$402,""),IF('SCADA Data - Historic'!$B$37:$B$402=$B263,'SCADA Data - Historic'!D$37:D$402,""))))</f>
        <v>171.5390625</v>
      </c>
      <c r="D263" s="267" cm="1">
        <f t="array" aca="1" ref="D263" ca="1">IF($B263="","",IFERROR(IF(INDEX('Data Tab - BV Infill'!T$37:T$1000,MATCH($B263,INT('Data Tab - BV Infill'!$C$37:$C$1000),0))="",NA(),INDEX('Data Tab - BV Infill'!T$37:T$1000,MATCH($B263,INT('Data Tab - BV Infill'!$C$37:$C$1000),0))),MAX(IF('SCADA Data'!$B$37:$B$402=$B263,'SCADA Data'!E$37:E$402,""),IF('SCADA Data - Historic'!$B$37:$B$402=$B263,'SCADA Data - Historic'!E$37:E$402,""))))</f>
        <v>169.25390625</v>
      </c>
      <c r="E263" s="267" cm="1">
        <f t="array" aca="1" ref="E263" ca="1">IF($B263="","",IFERROR(IF(INDEX('Data Tab - BV Infill'!U$37:U$1000,MATCH($B263,INT('Data Tab - BV Infill'!$C$37:$C$1000),0))="",NA(),INDEX('Data Tab - BV Infill'!U$37:U$1000,MATCH($B263,INT('Data Tab - BV Infill'!$C$37:$C$1000),0))),MAX(IF('SCADA Data'!$B$37:$B$402=$B263,'SCADA Data'!F$37:F$402,""),IF('SCADA Data - Historic'!$B$37:$B$402=$B263,'SCADA Data - Historic'!F$37:F$402,""))))</f>
        <v>0</v>
      </c>
      <c r="F263" s="101" t="str">
        <f t="array" aca="1" ref="F263" ca="1">IFERROR(INDEX('Data Tab - BV Infill'!$S$37:$S$402,MATCH($B263,INT('Data Tab - BV Infill'!$C$37:$C$402)*('Data Tab - BV Infill'!$S$37:$S$402&lt;&gt;""),0)),"")</f>
        <v/>
      </c>
      <c r="G263" s="266" cm="1">
        <f t="array" aca="1" ref="G263" ca="1">IF($B263="","",IFERROR(IF(INDEX('Data Tab - MK Infill'!R$37:R$402,MATCH($B263,INT('Data Tab - MK Infill'!$C$37:$C$402),0))="",NA(),INDEX('Data Tab - MK Infill'!R$37:R$402,MATCH($B263,INT('Data Tab - MK Infill'!$C$37:$C$402),0))),MAX(IF('SCADA Data'!$B$37:$B$402=$B263,'SCADA Data'!G$37:G$402,""),IF('SCADA Data - Historic'!$B$37:$B$402=$B263,'SCADA Data - Historic'!G$37:G$402,""))))</f>
        <v>740</v>
      </c>
      <c r="H263" s="101" t="str">
        <f t="array" aca="1" ref="H263" ca="1">IFERROR(INDEX('Data Tab - MK Infill'!$S$37:$S$402,MATCH($B263,INT('Data Tab - MK Infill'!$C$37:$C$402)*('Data Tab - MK Infill'!$S$37:$S$402&lt;&gt;""),0)),"")</f>
        <v/>
      </c>
      <c r="I263" s="266" cm="1">
        <f t="array" aca="1" ref="I263" ca="1">IF($B263="","",IFERROR(IF(INDEX('Data Tab - NH Infill'!R$37:R$1000,MATCH($B263,INT('Data Tab - NH Infill'!$C$37:$C$1000),0))="",NA(),INDEX('Data Tab - NH Infill'!R$37:R$1000,MATCH($B263,INT('Data Tab - NH Infill'!$C$37:$C$1000),0))),MAX(IF('SCADA Data'!$B$37:$B$402=$B263,'SCADA Data'!I$37:I$402,""),IF('SCADA Data - Historic'!$B$37:$B$402=$B263,'SCADA Data - Historic'!I$37:I$402,""))))</f>
        <v>1293</v>
      </c>
      <c r="J263" s="101" t="str">
        <f t="array" aca="1" ref="J263" ca="1">IFERROR(INDEX('Data Tab - NH Infill'!$S$37:$S$1000,MATCH($B263,INT('Data Tab - NH Infill'!$C$37:$C$1000)*('Data Tab - NH Infill'!$S$37:$S$1000&lt;&gt;""),0)),"")</f>
        <v/>
      </c>
      <c r="K263" s="266">
        <f t="array" aca="1" ref="K263" ca="1">IF($B263="","",IFERROR(IF(INDEX('Data Tab - SH Infill'!R$37:R$402,MATCH($B263,INT('Data Tab - SH Infill'!$C$37:$C$402),0))="",NA(),INDEX('Data Tab - SH Infill'!R$37:R$402,MATCH($B263,INT('Data Tab - SH Infill'!$C$37:$C$402),0))),MAX(IF('SCADA Data'!$B$37:$B$8980=$B263,'SCADA Data'!H$37:H$8980,""),IF('SCADA Data - Historic'!$B$37:$B$8980=$B263,'SCADA Data - Historic'!H$37:H$8980,""))))</f>
        <v>168.08000183105469</v>
      </c>
      <c r="L263" s="249" t="str">
        <f t="array" aca="1" ref="L263" ca="1">IFERROR(INDEX('Data Tab - SH Infill'!$S$37:$S$402,MATCH($B263,INT('Data Tab - SH Infill'!$C$37:$C$402)*('Data Tab - SH Infill'!$S$37:$S$402&lt;&gt;""),0)),"")</f>
        <v/>
      </c>
    </row>
    <row r="264" spans="2:12" s="264" customFormat="1" x14ac:dyDescent="0.2">
      <c r="B264" s="265">
        <f t="shared" ca="1" si="3"/>
        <v>45180</v>
      </c>
      <c r="C264" s="268" cm="1">
        <f t="array" aca="1" ref="C264" ca="1">IF($B264="","",IFERROR(IF(INDEX('Data Tab - BV Infill'!R$37:R$1000,MATCH($B264,INT('Data Tab - BV Infill'!$C$37:$C$1000),0))="",NA(),INDEX('Data Tab - BV Infill'!R$37:R$1000,MATCH($B264,INT('Data Tab - BV Infill'!$C$37:$C$1000),0))),MAX(IF('SCADA Data'!$B$37:$B$402=$B264,'SCADA Data'!D$37:D$402,""),IF('SCADA Data - Historic'!$B$37:$B$402=$B264,'SCADA Data - Historic'!D$37:D$402,""))))</f>
        <v>172.9609375</v>
      </c>
      <c r="D264" s="269" cm="1">
        <f t="array" aca="1" ref="D264" ca="1">IF($B264="","",IFERROR(IF(INDEX('Data Tab - BV Infill'!T$37:T$1000,MATCH($B264,INT('Data Tab - BV Infill'!$C$37:$C$1000),0))="",NA(),INDEX('Data Tab - BV Infill'!T$37:T$1000,MATCH($B264,INT('Data Tab - BV Infill'!$C$37:$C$1000),0))),MAX(IF('SCADA Data'!$B$37:$B$402=$B264,'SCADA Data'!E$37:E$402,""),IF('SCADA Data - Historic'!$B$37:$B$402=$B264,'SCADA Data - Historic'!E$37:E$402,""))))</f>
        <v>0.583984375</v>
      </c>
      <c r="E264" s="269" cm="1">
        <f t="array" aca="1" ref="E264" ca="1">IF($B264="","",IFERROR(IF(INDEX('Data Tab - BV Infill'!U$37:U$1000,MATCH($B264,INT('Data Tab - BV Infill'!$C$37:$C$1000),0))="",NA(),INDEX('Data Tab - BV Infill'!U$37:U$1000,MATCH($B264,INT('Data Tab - BV Infill'!$C$37:$C$1000),0))),MAX(IF('SCADA Data'!$B$37:$B$402=$B264,'SCADA Data'!F$37:F$402,""),IF('SCADA Data - Historic'!$B$37:$B$402=$B264,'SCADA Data - Historic'!F$37:F$402,""))))</f>
        <v>0</v>
      </c>
      <c r="F264" s="114" t="str">
        <f t="array" aca="1" ref="F264" ca="1">IFERROR(INDEX('Data Tab - BV Infill'!$S$37:$S$402,MATCH($B264,INT('Data Tab - BV Infill'!$C$37:$C$402)*('Data Tab - BV Infill'!$S$37:$S$402&lt;&gt;""),0)),"")</f>
        <v/>
      </c>
      <c r="G264" s="270" cm="1">
        <f t="array" aca="1" ref="G264" ca="1">IF($B264="","",IFERROR(IF(INDEX('Data Tab - MK Infill'!R$37:R$402,MATCH($B264,INT('Data Tab - MK Infill'!$C$37:$C$402),0))="",NA(),INDEX('Data Tab - MK Infill'!R$37:R$402,MATCH($B264,INT('Data Tab - MK Infill'!$C$37:$C$402),0))),MAX(IF('SCADA Data'!$B$37:$B$402=$B264,'SCADA Data'!G$37:G$402,""),IF('SCADA Data - Historic'!$B$37:$B$402=$B264,'SCADA Data - Historic'!G$37:G$402,""))))</f>
        <v>731</v>
      </c>
      <c r="H264" s="114" t="str">
        <f t="array" aca="1" ref="H264" ca="1">IFERROR(INDEX('Data Tab - MK Infill'!$S$37:$S$402,MATCH($B264,INT('Data Tab - MK Infill'!$C$37:$C$402)*('Data Tab - MK Infill'!$S$37:$S$402&lt;&gt;""),0)),"")</f>
        <v/>
      </c>
      <c r="I264" s="273" cm="1">
        <f t="array" aca="1" ref="I264" ca="1">IF($B264="","",IFERROR(IF(INDEX('Data Tab - NH Infill'!R$37:R$1000,MATCH($B264,INT('Data Tab - NH Infill'!$C$37:$C$1000),0))="",NA(),INDEX('Data Tab - NH Infill'!R$37:R$1000,MATCH($B264,INT('Data Tab - NH Infill'!$C$37:$C$1000),0))),MAX(IF('SCADA Data'!$B$37:$B$402=$B264,'SCADA Data'!I$37:I$402,""),IF('SCADA Data - Historic'!$B$37:$B$402=$B264,'SCADA Data - Historic'!I$37:I$402,""))))</f>
        <v>1318.5</v>
      </c>
      <c r="J264" s="114" t="str">
        <f t="array" aca="1" ref="J264" ca="1">IFERROR(INDEX('Data Tab - NH Infill'!$S$37:$S$1000,MATCH($B264,INT('Data Tab - NH Infill'!$C$37:$C$1000)*('Data Tab - NH Infill'!$S$37:$S$1000&lt;&gt;""),0)),"")</f>
        <v/>
      </c>
      <c r="K264" s="272">
        <f t="array" aca="1" ref="K264" ca="1">IF($B264="","",IFERROR(IF(INDEX('Data Tab - SH Infill'!R$37:R$402,MATCH($B264,INT('Data Tab - SH Infill'!$C$37:$C$402),0))="",NA(),INDEX('Data Tab - SH Infill'!R$37:R$402,MATCH($B264,INT('Data Tab - SH Infill'!$C$37:$C$402),0))),MAX(IF('SCADA Data'!$B$37:$B$8980=$B264,'SCADA Data'!H$37:H$8980,""),IF('SCADA Data - Historic'!$B$37:$B$8980=$B264,'SCADA Data - Historic'!H$37:H$8980,""))))</f>
        <v>166.44000244140625</v>
      </c>
      <c r="L264" s="250" t="str">
        <f t="array" aca="1" ref="L264" ca="1">IFERROR(INDEX('Data Tab - SH Infill'!$S$37:$S$402,MATCH($B264,INT('Data Tab - SH Infill'!$C$37:$C$402)*('Data Tab - SH Infill'!$S$37:$S$402&lt;&gt;""),0)),"")</f>
        <v/>
      </c>
    </row>
    <row r="265" spans="2:12" s="264" customFormat="1" x14ac:dyDescent="0.2">
      <c r="B265" s="265">
        <f t="shared" ca="1" si="3"/>
        <v>45181</v>
      </c>
      <c r="C265" s="266" cm="1">
        <f t="array" aca="1" ref="C265" ca="1">IF($B265="","",IFERROR(IF(INDEX('Data Tab - BV Infill'!R$37:R$1000,MATCH($B265,INT('Data Tab - BV Infill'!$C$37:$C$1000),0))="",NA(),INDEX('Data Tab - BV Infill'!R$37:R$1000,MATCH($B265,INT('Data Tab - BV Infill'!$C$37:$C$1000),0))),MAX(IF('SCADA Data'!$B$37:$B$402=$B265,'SCADA Data'!D$37:D$402,""),IF('SCADA Data - Historic'!$B$37:$B$402=$B265,'SCADA Data - Historic'!D$37:D$402,""))))</f>
        <v>165.08984375</v>
      </c>
      <c r="D265" s="267" cm="1">
        <f t="array" aca="1" ref="D265" ca="1">IF($B265="","",IFERROR(IF(INDEX('Data Tab - BV Infill'!T$37:T$1000,MATCH($B265,INT('Data Tab - BV Infill'!$C$37:$C$1000),0))="",NA(),INDEX('Data Tab - BV Infill'!T$37:T$1000,MATCH($B265,INT('Data Tab - BV Infill'!$C$37:$C$1000),0))),MAX(IF('SCADA Data'!$B$37:$B$402=$B265,'SCADA Data'!E$37:E$402,""),IF('SCADA Data - Historic'!$B$37:$B$402=$B265,'SCADA Data - Historic'!E$37:E$402,""))))</f>
        <v>266.169921875</v>
      </c>
      <c r="E265" s="267" cm="1">
        <f t="array" aca="1" ref="E265" ca="1">IF($B265="","",IFERROR(IF(INDEX('Data Tab - BV Infill'!U$37:U$1000,MATCH($B265,INT('Data Tab - BV Infill'!$C$37:$C$1000),0))="",NA(),INDEX('Data Tab - BV Infill'!U$37:U$1000,MATCH($B265,INT('Data Tab - BV Infill'!$C$37:$C$1000),0))),MAX(IF('SCADA Data'!$B$37:$B$402=$B265,'SCADA Data'!F$37:F$402,""),IF('SCADA Data - Historic'!$B$37:$B$402=$B265,'SCADA Data - Historic'!F$37:F$402,""))))</f>
        <v>0</v>
      </c>
      <c r="F265" s="101" t="str">
        <f t="array" aca="1" ref="F265" ca="1">IFERROR(INDEX('Data Tab - BV Infill'!$S$37:$S$402,MATCH($B265,INT('Data Tab - BV Infill'!$C$37:$C$402)*('Data Tab - BV Infill'!$S$37:$S$402&lt;&gt;""),0)),"")</f>
        <v/>
      </c>
      <c r="G265" s="266" cm="1">
        <f t="array" aca="1" ref="G265" ca="1">IF($B265="","",IFERROR(IF(INDEX('Data Tab - MK Infill'!R$37:R$402,MATCH($B265,INT('Data Tab - MK Infill'!$C$37:$C$402),0))="",NA(),INDEX('Data Tab - MK Infill'!R$37:R$402,MATCH($B265,INT('Data Tab - MK Infill'!$C$37:$C$402),0))),MAX(IF('SCADA Data'!$B$37:$B$402=$B265,'SCADA Data'!G$37:G$402,""),IF('SCADA Data - Historic'!$B$37:$B$402=$B265,'SCADA Data - Historic'!G$37:G$402,""))))</f>
        <v>768</v>
      </c>
      <c r="H265" s="101" t="str">
        <f t="array" aca="1" ref="H265" ca="1">IFERROR(INDEX('Data Tab - MK Infill'!$S$37:$S$402,MATCH($B265,INT('Data Tab - MK Infill'!$C$37:$C$402)*('Data Tab - MK Infill'!$S$37:$S$402&lt;&gt;""),0)),"")</f>
        <v/>
      </c>
      <c r="I265" s="266" cm="1">
        <f t="array" aca="1" ref="I265" ca="1">IF($B265="","",IFERROR(IF(INDEX('Data Tab - NH Infill'!R$37:R$1000,MATCH($B265,INT('Data Tab - NH Infill'!$C$37:$C$1000),0))="",NA(),INDEX('Data Tab - NH Infill'!R$37:R$1000,MATCH($B265,INT('Data Tab - NH Infill'!$C$37:$C$1000),0))),MAX(IF('SCADA Data'!$B$37:$B$402=$B265,'SCADA Data'!I$37:I$402,""),IF('SCADA Data - Historic'!$B$37:$B$402=$B265,'SCADA Data - Historic'!I$37:I$402,""))))</f>
        <v>1312</v>
      </c>
      <c r="J265" s="101" t="str">
        <f t="array" aca="1" ref="J265" ca="1">IFERROR(INDEX('Data Tab - NH Infill'!$S$37:$S$1000,MATCH($B265,INT('Data Tab - NH Infill'!$C$37:$C$1000)*('Data Tab - NH Infill'!$S$37:$S$1000&lt;&gt;""),0)),"")</f>
        <v/>
      </c>
      <c r="K265" s="266">
        <f t="array" aca="1" ref="K265" ca="1">IF($B265="","",IFERROR(IF(INDEX('Data Tab - SH Infill'!R$37:R$402,MATCH($B265,INT('Data Tab - SH Infill'!$C$37:$C$402),0))="",NA(),INDEX('Data Tab - SH Infill'!R$37:R$402,MATCH($B265,INT('Data Tab - SH Infill'!$C$37:$C$402),0))),MAX(IF('SCADA Data'!$B$37:$B$8980=$B265,'SCADA Data'!H$37:H$8980,""),IF('SCADA Data - Historic'!$B$37:$B$8980=$B265,'SCADA Data - Historic'!H$37:H$8980,""))))</f>
        <v>146.46000671386719</v>
      </c>
      <c r="L265" s="249" t="str">
        <f t="array" aca="1" ref="L265" ca="1">IFERROR(INDEX('Data Tab - SH Infill'!$S$37:$S$402,MATCH($B265,INT('Data Tab - SH Infill'!$C$37:$C$402)*('Data Tab - SH Infill'!$S$37:$S$402&lt;&gt;""),0)),"")</f>
        <v/>
      </c>
    </row>
    <row r="266" spans="2:12" s="264" customFormat="1" x14ac:dyDescent="0.2">
      <c r="B266" s="265">
        <f t="shared" ca="1" si="3"/>
        <v>45182</v>
      </c>
      <c r="C266" s="268" cm="1">
        <f t="array" aca="1" ref="C266" ca="1">IF($B266="","",IFERROR(IF(INDEX('Data Tab - BV Infill'!R$37:R$1000,MATCH($B266,INT('Data Tab - BV Infill'!$C$37:$C$1000),0))="",NA(),INDEX('Data Tab - BV Infill'!R$37:R$1000,MATCH($B266,INT('Data Tab - BV Infill'!$C$37:$C$1000),0))),MAX(IF('SCADA Data'!$B$37:$B$402=$B266,'SCADA Data'!D$37:D$402,""),IF('SCADA Data - Historic'!$B$37:$B$402=$B266,'SCADA Data - Historic'!D$37:D$402,""))))</f>
        <v>161.3828125</v>
      </c>
      <c r="D266" s="269" cm="1">
        <f t="array" aca="1" ref="D266" ca="1">IF($B266="","",IFERROR(IF(INDEX('Data Tab - BV Infill'!T$37:T$1000,MATCH($B266,INT('Data Tab - BV Infill'!$C$37:$C$1000),0))="",NA(),INDEX('Data Tab - BV Infill'!T$37:T$1000,MATCH($B266,INT('Data Tab - BV Infill'!$C$37:$C$1000),0))),MAX(IF('SCADA Data'!$B$37:$B$402=$B266,'SCADA Data'!E$37:E$402,""),IF('SCADA Data - Historic'!$B$37:$B$402=$B266,'SCADA Data - Historic'!E$37:E$402,""))))</f>
        <v>150.947265625</v>
      </c>
      <c r="E266" s="269" cm="1">
        <f t="array" aca="1" ref="E266" ca="1">IF($B266="","",IFERROR(IF(INDEX('Data Tab - BV Infill'!U$37:U$1000,MATCH($B266,INT('Data Tab - BV Infill'!$C$37:$C$1000),0))="",NA(),INDEX('Data Tab - BV Infill'!U$37:U$1000,MATCH($B266,INT('Data Tab - BV Infill'!$C$37:$C$1000),0))),MAX(IF('SCADA Data'!$B$37:$B$402=$B266,'SCADA Data'!F$37:F$402,""),IF('SCADA Data - Historic'!$B$37:$B$402=$B266,'SCADA Data - Historic'!F$37:F$402,""))))</f>
        <v>0</v>
      </c>
      <c r="F266" s="114" t="str">
        <f t="array" aca="1" ref="F266" ca="1">IFERROR(INDEX('Data Tab - BV Infill'!$S$37:$S$402,MATCH($B266,INT('Data Tab - BV Infill'!$C$37:$C$402)*('Data Tab - BV Infill'!$S$37:$S$402&lt;&gt;""),0)),"")</f>
        <v/>
      </c>
      <c r="G266" s="270" cm="1">
        <f t="array" aca="1" ref="G266" ca="1">IF($B266="","",IFERROR(IF(INDEX('Data Tab - MK Infill'!R$37:R$402,MATCH($B266,INT('Data Tab - MK Infill'!$C$37:$C$402),0))="",NA(),INDEX('Data Tab - MK Infill'!R$37:R$402,MATCH($B266,INT('Data Tab - MK Infill'!$C$37:$C$402),0))),MAX(IF('SCADA Data'!$B$37:$B$402=$B266,'SCADA Data'!G$37:G$402,""),IF('SCADA Data - Historic'!$B$37:$B$402=$B266,'SCADA Data - Historic'!G$37:G$402,""))))</f>
        <v>764</v>
      </c>
      <c r="H266" s="114" t="str">
        <f t="array" aca="1" ref="H266" ca="1">IFERROR(INDEX('Data Tab - MK Infill'!$S$37:$S$402,MATCH($B266,INT('Data Tab - MK Infill'!$C$37:$C$402)*('Data Tab - MK Infill'!$S$37:$S$402&lt;&gt;""),0)),"")</f>
        <v/>
      </c>
      <c r="I266" s="273" cm="1">
        <f t="array" aca="1" ref="I266" ca="1">IF($B266="","",IFERROR(IF(INDEX('Data Tab - NH Infill'!R$37:R$1000,MATCH($B266,INT('Data Tab - NH Infill'!$C$37:$C$1000),0))="",NA(),INDEX('Data Tab - NH Infill'!R$37:R$1000,MATCH($B266,INT('Data Tab - NH Infill'!$C$37:$C$1000),0))),MAX(IF('SCADA Data'!$B$37:$B$402=$B266,'SCADA Data'!I$37:I$402,""),IF('SCADA Data - Historic'!$B$37:$B$402=$B266,'SCADA Data - Historic'!I$37:I$402,""))))</f>
        <v>1289</v>
      </c>
      <c r="J266" s="114" t="str">
        <f t="array" aca="1" ref="J266" ca="1">IFERROR(INDEX('Data Tab - NH Infill'!$S$37:$S$1000,MATCH($B266,INT('Data Tab - NH Infill'!$C$37:$C$1000)*('Data Tab - NH Infill'!$S$37:$S$1000&lt;&gt;""),0)),"")</f>
        <v/>
      </c>
      <c r="K266" s="272">
        <f t="array" aca="1" ref="K266" ca="1">IF($B266="","",IFERROR(IF(INDEX('Data Tab - SH Infill'!R$37:R$402,MATCH($B266,INT('Data Tab - SH Infill'!$C$37:$C$402),0))="",NA(),INDEX('Data Tab - SH Infill'!R$37:R$402,MATCH($B266,INT('Data Tab - SH Infill'!$C$37:$C$402),0))),MAX(IF('SCADA Data'!$B$37:$B$8980=$B266,'SCADA Data'!H$37:H$8980,""),IF('SCADA Data - Historic'!$B$37:$B$8980=$B266,'SCADA Data - Historic'!H$37:H$8980,""))))</f>
        <v>157.02999877929688</v>
      </c>
      <c r="L266" s="250" t="str">
        <f t="array" aca="1" ref="L266" ca="1">IFERROR(INDEX('Data Tab - SH Infill'!$S$37:$S$402,MATCH($B266,INT('Data Tab - SH Infill'!$C$37:$C$402)*('Data Tab - SH Infill'!$S$37:$S$402&lt;&gt;""),0)),"")</f>
        <v/>
      </c>
    </row>
    <row r="267" spans="2:12" s="264" customFormat="1" x14ac:dyDescent="0.2">
      <c r="B267" s="265">
        <f t="shared" ca="1" si="3"/>
        <v>45183</v>
      </c>
      <c r="C267" s="266" cm="1">
        <f t="array" aca="1" ref="C267" ca="1">IF($B267="","",IFERROR(IF(INDEX('Data Tab - BV Infill'!R$37:R$1000,MATCH($B267,INT('Data Tab - BV Infill'!$C$37:$C$1000),0))="",NA(),INDEX('Data Tab - BV Infill'!R$37:R$1000,MATCH($B267,INT('Data Tab - BV Infill'!$C$37:$C$1000),0))),MAX(IF('SCADA Data'!$B$37:$B$402=$B267,'SCADA Data'!D$37:D$402,""),IF('SCADA Data - Historic'!$B$37:$B$402=$B267,'SCADA Data - Historic'!D$37:D$402,""))))</f>
        <v>170.47265625</v>
      </c>
      <c r="D267" s="267" cm="1">
        <f t="array" aca="1" ref="D267" ca="1">IF($B267="","",IFERROR(IF(INDEX('Data Tab - BV Infill'!T$37:T$1000,MATCH($B267,INT('Data Tab - BV Infill'!$C$37:$C$1000),0))="",NA(),INDEX('Data Tab - BV Infill'!T$37:T$1000,MATCH($B267,INT('Data Tab - BV Infill'!$C$37:$C$1000),0))),MAX(IF('SCADA Data'!$B$37:$B$402=$B267,'SCADA Data'!E$37:E$402,""),IF('SCADA Data - Historic'!$B$37:$B$402=$B267,'SCADA Data - Historic'!E$37:E$402,""))))</f>
        <v>144.67578125</v>
      </c>
      <c r="E267" s="267" cm="1">
        <f t="array" aca="1" ref="E267" ca="1">IF($B267="","",IFERROR(IF(INDEX('Data Tab - BV Infill'!U$37:U$1000,MATCH($B267,INT('Data Tab - BV Infill'!$C$37:$C$1000),0))="",NA(),INDEX('Data Tab - BV Infill'!U$37:U$1000,MATCH($B267,INT('Data Tab - BV Infill'!$C$37:$C$1000),0))),MAX(IF('SCADA Data'!$B$37:$B$402=$B267,'SCADA Data'!F$37:F$402,""),IF('SCADA Data - Historic'!$B$37:$B$402=$B267,'SCADA Data - Historic'!F$37:F$402,""))))</f>
        <v>0</v>
      </c>
      <c r="F267" s="101" t="str">
        <f t="array" aca="1" ref="F267" ca="1">IFERROR(INDEX('Data Tab - BV Infill'!$S$37:$S$402,MATCH($B267,INT('Data Tab - BV Infill'!$C$37:$C$402)*('Data Tab - BV Infill'!$S$37:$S$402&lt;&gt;""),0)),"")</f>
        <v/>
      </c>
      <c r="G267" s="266" cm="1">
        <f t="array" aca="1" ref="G267" ca="1">IF($B267="","",IFERROR(IF(INDEX('Data Tab - MK Infill'!R$37:R$402,MATCH($B267,INT('Data Tab - MK Infill'!$C$37:$C$402),0))="",NA(),INDEX('Data Tab - MK Infill'!R$37:R$402,MATCH($B267,INT('Data Tab - MK Infill'!$C$37:$C$402),0))),MAX(IF('SCADA Data'!$B$37:$B$402=$B267,'SCADA Data'!G$37:G$402,""),IF('SCADA Data - Historic'!$B$37:$B$402=$B267,'SCADA Data - Historic'!G$37:G$402,""))))</f>
        <v>762</v>
      </c>
      <c r="H267" s="101" t="str">
        <f t="array" aca="1" ref="H267" ca="1">IFERROR(INDEX('Data Tab - MK Infill'!$S$37:$S$402,MATCH($B267,INT('Data Tab - MK Infill'!$C$37:$C$402)*('Data Tab - MK Infill'!$S$37:$S$402&lt;&gt;""),0)),"")</f>
        <v/>
      </c>
      <c r="I267" s="266" cm="1">
        <f t="array" aca="1" ref="I267" ca="1">IF($B267="","",IFERROR(IF(INDEX('Data Tab - NH Infill'!R$37:R$1000,MATCH($B267,INT('Data Tab - NH Infill'!$C$37:$C$1000),0))="",NA(),INDEX('Data Tab - NH Infill'!R$37:R$1000,MATCH($B267,INT('Data Tab - NH Infill'!$C$37:$C$1000),0))),MAX(IF('SCADA Data'!$B$37:$B$402=$B267,'SCADA Data'!I$37:I$402,""),IF('SCADA Data - Historic'!$B$37:$B$402=$B267,'SCADA Data - Historic'!I$37:I$402,""))))</f>
        <v>1279</v>
      </c>
      <c r="J267" s="101" t="str">
        <f t="array" aca="1" ref="J267" ca="1">IFERROR(INDEX('Data Tab - NH Infill'!$S$37:$S$1000,MATCH($B267,INT('Data Tab - NH Infill'!$C$37:$C$1000)*('Data Tab - NH Infill'!$S$37:$S$1000&lt;&gt;""),0)),"")</f>
        <v/>
      </c>
      <c r="K267" s="266">
        <f t="array" aca="1" ref="K267" ca="1">IF($B267="","",IFERROR(IF(INDEX('Data Tab - SH Infill'!R$37:R$402,MATCH($B267,INT('Data Tab - SH Infill'!$C$37:$C$402),0))="",NA(),INDEX('Data Tab - SH Infill'!R$37:R$402,MATCH($B267,INT('Data Tab - SH Infill'!$C$37:$C$402),0))),MAX(IF('SCADA Data'!$B$37:$B$8980=$B267,'SCADA Data'!H$37:H$8980,""),IF('SCADA Data - Historic'!$B$37:$B$8980=$B267,'SCADA Data - Historic'!H$37:H$8980,""))))</f>
        <v>158.08999633789063</v>
      </c>
      <c r="L267" s="249" t="str">
        <f t="array" aca="1" ref="L267" ca="1">IFERROR(INDEX('Data Tab - SH Infill'!$S$37:$S$402,MATCH($B267,INT('Data Tab - SH Infill'!$C$37:$C$402)*('Data Tab - SH Infill'!$S$37:$S$402&lt;&gt;""),0)),"")</f>
        <v/>
      </c>
    </row>
    <row r="268" spans="2:12" s="264" customFormat="1" x14ac:dyDescent="0.2">
      <c r="B268" s="265">
        <f t="shared" ref="B268:B331" ca="1" si="4">IFERROR(IF(B267+1&lt;TODAY(),B267+1,""),"")</f>
        <v>45184</v>
      </c>
      <c r="C268" s="268" cm="1">
        <f t="array" aca="1" ref="C268" ca="1">IF($B268="","",IFERROR(IF(INDEX('Data Tab - BV Infill'!R$37:R$1000,MATCH($B268,INT('Data Tab - BV Infill'!$C$37:$C$1000),0))="",NA(),INDEX('Data Tab - BV Infill'!R$37:R$1000,MATCH($B268,INT('Data Tab - BV Infill'!$C$37:$C$1000),0))),MAX(IF('SCADA Data'!$B$37:$B$402=$B268,'SCADA Data'!D$37:D$402,""),IF('SCADA Data - Historic'!$B$37:$B$402=$B268,'SCADA Data - Historic'!D$37:D$402,""))))</f>
        <v>170.015625</v>
      </c>
      <c r="D268" s="269" cm="1">
        <f t="array" aca="1" ref="D268" ca="1">IF($B268="","",IFERROR(IF(INDEX('Data Tab - BV Infill'!T$37:T$1000,MATCH($B268,INT('Data Tab - BV Infill'!$C$37:$C$1000),0))="",NA(),INDEX('Data Tab - BV Infill'!T$37:T$1000,MATCH($B268,INT('Data Tab - BV Infill'!$C$37:$C$1000),0))),MAX(IF('SCADA Data'!$B$37:$B$402=$B268,'SCADA Data'!E$37:E$402,""),IF('SCADA Data - Historic'!$B$37:$B$402=$B268,'SCADA Data - Historic'!E$37:E$402,""))))</f>
        <v>185.427734375</v>
      </c>
      <c r="E268" s="269" cm="1">
        <f t="array" aca="1" ref="E268" ca="1">IF($B268="","",IFERROR(IF(INDEX('Data Tab - BV Infill'!U$37:U$1000,MATCH($B268,INT('Data Tab - BV Infill'!$C$37:$C$1000),0))="",NA(),INDEX('Data Tab - BV Infill'!U$37:U$1000,MATCH($B268,INT('Data Tab - BV Infill'!$C$37:$C$1000),0))),MAX(IF('SCADA Data'!$B$37:$B$402=$B268,'SCADA Data'!F$37:F$402,""),IF('SCADA Data - Historic'!$B$37:$B$402=$B268,'SCADA Data - Historic'!F$37:F$402,""))))</f>
        <v>0</v>
      </c>
      <c r="F268" s="114" t="str">
        <f t="array" aca="1" ref="F268" ca="1">IFERROR(INDEX('Data Tab - BV Infill'!$S$37:$S$402,MATCH($B268,INT('Data Tab - BV Infill'!$C$37:$C$402)*('Data Tab - BV Infill'!$S$37:$S$402&lt;&gt;""),0)),"")</f>
        <v/>
      </c>
      <c r="G268" s="270" cm="1">
        <f t="array" aca="1" ref="G268" ca="1">IF($B268="","",IFERROR(IF(INDEX('Data Tab - MK Infill'!R$37:R$402,MATCH($B268,INT('Data Tab - MK Infill'!$C$37:$C$402),0))="",NA(),INDEX('Data Tab - MK Infill'!R$37:R$402,MATCH($B268,INT('Data Tab - MK Infill'!$C$37:$C$402),0))),MAX(IF('SCADA Data'!$B$37:$B$402=$B268,'SCADA Data'!G$37:G$402,""),IF('SCADA Data - Historic'!$B$37:$B$402=$B268,'SCADA Data - Historic'!G$37:G$402,""))))</f>
        <v>749</v>
      </c>
      <c r="H268" s="114" t="str">
        <f t="array" aca="1" ref="H268" ca="1">IFERROR(INDEX('Data Tab - MK Infill'!$S$37:$S$402,MATCH($B268,INT('Data Tab - MK Infill'!$C$37:$C$402)*('Data Tab - MK Infill'!$S$37:$S$402&lt;&gt;""),0)),"")</f>
        <v/>
      </c>
      <c r="I268" s="273" cm="1">
        <f t="array" aca="1" ref="I268" ca="1">IF($B268="","",IFERROR(IF(INDEX('Data Tab - NH Infill'!R$37:R$1000,MATCH($B268,INT('Data Tab - NH Infill'!$C$37:$C$1000),0))="",NA(),INDEX('Data Tab - NH Infill'!R$37:R$1000,MATCH($B268,INT('Data Tab - NH Infill'!$C$37:$C$1000),0))),MAX(IF('SCADA Data'!$B$37:$B$402=$B268,'SCADA Data'!I$37:I$402,""),IF('SCADA Data - Historic'!$B$37:$B$402=$B268,'SCADA Data - Historic'!I$37:I$402,""))))</f>
        <v>1311</v>
      </c>
      <c r="J268" s="114" t="str">
        <f t="array" aca="1" ref="J268" ca="1">IFERROR(INDEX('Data Tab - NH Infill'!$S$37:$S$1000,MATCH($B268,INT('Data Tab - NH Infill'!$C$37:$C$1000)*('Data Tab - NH Infill'!$S$37:$S$1000&lt;&gt;""),0)),"")</f>
        <v/>
      </c>
      <c r="K268" s="272">
        <f t="array" aca="1" ref="K268" ca="1">IF($B268="","",IFERROR(IF(INDEX('Data Tab - SH Infill'!R$37:R$402,MATCH($B268,INT('Data Tab - SH Infill'!$C$37:$C$402),0))="",NA(),INDEX('Data Tab - SH Infill'!R$37:R$402,MATCH($B268,INT('Data Tab - SH Infill'!$C$37:$C$402),0))),MAX(IF('SCADA Data'!$B$37:$B$8980=$B268,'SCADA Data'!H$37:H$8980,""),IF('SCADA Data - Historic'!$B$37:$B$8980=$B268,'SCADA Data - Historic'!H$37:H$8980,""))))</f>
        <v>167.27000427246094</v>
      </c>
      <c r="L268" s="250" t="str">
        <f t="array" aca="1" ref="L268" ca="1">IFERROR(INDEX('Data Tab - SH Infill'!$S$37:$S$402,MATCH($B268,INT('Data Tab - SH Infill'!$C$37:$C$402)*('Data Tab - SH Infill'!$S$37:$S$402&lt;&gt;""),0)),"")</f>
        <v/>
      </c>
    </row>
    <row r="269" spans="2:12" s="264" customFormat="1" x14ac:dyDescent="0.2">
      <c r="B269" s="265">
        <f t="shared" ca="1" si="4"/>
        <v>45185</v>
      </c>
      <c r="C269" s="266" cm="1">
        <f t="array" aca="1" ref="C269" ca="1">IF($B269="","",IFERROR(IF(INDEX('Data Tab - BV Infill'!R$37:R$1000,MATCH($B269,INT('Data Tab - BV Infill'!$C$37:$C$1000),0))="",NA(),INDEX('Data Tab - BV Infill'!R$37:R$1000,MATCH($B269,INT('Data Tab - BV Infill'!$C$37:$C$1000),0))),MAX(IF('SCADA Data'!$B$37:$B$402=$B269,'SCADA Data'!D$37:D$402,""),IF('SCADA Data - Historic'!$B$37:$B$402=$B269,'SCADA Data - Historic'!D$37:D$402,""))))</f>
        <v>169.35546875</v>
      </c>
      <c r="D269" s="267" cm="1">
        <f t="array" aca="1" ref="D269" ca="1">IF($B269="","",IFERROR(IF(INDEX('Data Tab - BV Infill'!T$37:T$1000,MATCH($B269,INT('Data Tab - BV Infill'!$C$37:$C$1000),0))="",NA(),INDEX('Data Tab - BV Infill'!T$37:T$1000,MATCH($B269,INT('Data Tab - BV Infill'!$C$37:$C$1000),0))),MAX(IF('SCADA Data'!$B$37:$B$402=$B269,'SCADA Data'!E$37:E$402,""),IF('SCADA Data - Historic'!$B$37:$B$402=$B269,'SCADA Data - Historic'!E$37:E$402,""))))</f>
        <v>170.193359375</v>
      </c>
      <c r="E269" s="267" cm="1">
        <f t="array" aca="1" ref="E269" ca="1">IF($B269="","",IFERROR(IF(INDEX('Data Tab - BV Infill'!U$37:U$1000,MATCH($B269,INT('Data Tab - BV Infill'!$C$37:$C$1000),0))="",NA(),INDEX('Data Tab - BV Infill'!U$37:U$1000,MATCH($B269,INT('Data Tab - BV Infill'!$C$37:$C$1000),0))),MAX(IF('SCADA Data'!$B$37:$B$402=$B269,'SCADA Data'!F$37:F$402,""),IF('SCADA Data - Historic'!$B$37:$B$402=$B269,'SCADA Data - Historic'!F$37:F$402,""))))</f>
        <v>0</v>
      </c>
      <c r="F269" s="101" t="str">
        <f t="array" aca="1" ref="F269" ca="1">IFERROR(INDEX('Data Tab - BV Infill'!$S$37:$S$402,MATCH($B269,INT('Data Tab - BV Infill'!$C$37:$C$402)*('Data Tab - BV Infill'!$S$37:$S$402&lt;&gt;""),0)),"")</f>
        <v/>
      </c>
      <c r="G269" s="266" cm="1">
        <f t="array" aca="1" ref="G269" ca="1">IF($B269="","",IFERROR(IF(INDEX('Data Tab - MK Infill'!R$37:R$402,MATCH($B269,INT('Data Tab - MK Infill'!$C$37:$C$402),0))="",NA(),INDEX('Data Tab - MK Infill'!R$37:R$402,MATCH($B269,INT('Data Tab - MK Infill'!$C$37:$C$402),0))),MAX(IF('SCADA Data'!$B$37:$B$402=$B269,'SCADA Data'!G$37:G$402,""),IF('SCADA Data - Historic'!$B$37:$B$402=$B269,'SCADA Data - Historic'!G$37:G$402,""))))</f>
        <v>729</v>
      </c>
      <c r="H269" s="101" t="str">
        <f t="array" aca="1" ref="H269" ca="1">IFERROR(INDEX('Data Tab - MK Infill'!$S$37:$S$402,MATCH($B269,INT('Data Tab - MK Infill'!$C$37:$C$402)*('Data Tab - MK Infill'!$S$37:$S$402&lt;&gt;""),0)),"")</f>
        <v/>
      </c>
      <c r="I269" s="266" cm="1">
        <f t="array" aca="1" ref="I269" ca="1">IF($B269="","",IFERROR(IF(INDEX('Data Tab - NH Infill'!R$37:R$1000,MATCH($B269,INT('Data Tab - NH Infill'!$C$37:$C$1000),0))="",NA(),INDEX('Data Tab - NH Infill'!R$37:R$1000,MATCH($B269,INT('Data Tab - NH Infill'!$C$37:$C$1000),0))),MAX(IF('SCADA Data'!$B$37:$B$402=$B269,'SCADA Data'!I$37:I$402,""),IF('SCADA Data - Historic'!$B$37:$B$402=$B269,'SCADA Data - Historic'!I$37:I$402,""))))</f>
        <v>1305.5</v>
      </c>
      <c r="J269" s="101" t="str">
        <f t="array" aca="1" ref="J269" ca="1">IFERROR(INDEX('Data Tab - NH Infill'!$S$37:$S$1000,MATCH($B269,INT('Data Tab - NH Infill'!$C$37:$C$1000)*('Data Tab - NH Infill'!$S$37:$S$1000&lt;&gt;""),0)),"")</f>
        <v/>
      </c>
      <c r="K269" s="266">
        <f t="array" aca="1" ref="K269" ca="1">IF($B269="","",IFERROR(IF(INDEX('Data Tab - SH Infill'!R$37:R$402,MATCH($B269,INT('Data Tab - SH Infill'!$C$37:$C$402),0))="",NA(),INDEX('Data Tab - SH Infill'!R$37:R$402,MATCH($B269,INT('Data Tab - SH Infill'!$C$37:$C$402),0))),MAX(IF('SCADA Data'!$B$37:$B$8980=$B269,'SCADA Data'!H$37:H$8980,""),IF('SCADA Data - Historic'!$B$37:$B$8980=$B269,'SCADA Data - Historic'!H$37:H$8980,""))))</f>
        <v>176.07000732421875</v>
      </c>
      <c r="L269" s="249" t="str">
        <f t="array" aca="1" ref="L269" ca="1">IFERROR(INDEX('Data Tab - SH Infill'!$S$37:$S$402,MATCH($B269,INT('Data Tab - SH Infill'!$C$37:$C$402)*('Data Tab - SH Infill'!$S$37:$S$402&lt;&gt;""),0)),"")</f>
        <v/>
      </c>
    </row>
    <row r="270" spans="2:12" s="264" customFormat="1" x14ac:dyDescent="0.2">
      <c r="B270" s="265">
        <f t="shared" ca="1" si="4"/>
        <v>45186</v>
      </c>
      <c r="C270" s="268" cm="1">
        <f t="array" aca="1" ref="C270" ca="1">IF($B270="","",IFERROR(IF(INDEX('Data Tab - BV Infill'!R$37:R$1000,MATCH($B270,INT('Data Tab - BV Infill'!$C$37:$C$1000),0))="",NA(),INDEX('Data Tab - BV Infill'!R$37:R$1000,MATCH($B270,INT('Data Tab - BV Infill'!$C$37:$C$1000),0))),MAX(IF('SCADA Data'!$B$37:$B$402=$B270,'SCADA Data'!D$37:D$402,""),IF('SCADA Data - Historic'!$B$37:$B$402=$B270,'SCADA Data - Historic'!D$37:D$402,""))))</f>
        <v>154.171875</v>
      </c>
      <c r="D270" s="269" cm="1">
        <f t="array" aca="1" ref="D270" ca="1">IF($B270="","",IFERROR(IF(INDEX('Data Tab - BV Infill'!T$37:T$1000,MATCH($B270,INT('Data Tab - BV Infill'!$C$37:$C$1000),0))="",NA(),INDEX('Data Tab - BV Infill'!T$37:T$1000,MATCH($B270,INT('Data Tab - BV Infill'!$C$37:$C$1000),0))),MAX(IF('SCADA Data'!$B$37:$B$402=$B270,'SCADA Data'!E$37:E$402,""),IF('SCADA Data - Historic'!$B$37:$B$402=$B270,'SCADA Data - Historic'!E$37:E$402,""))))</f>
        <v>71.982421875</v>
      </c>
      <c r="E270" s="269" cm="1">
        <f t="array" aca="1" ref="E270" ca="1">IF($B270="","",IFERROR(IF(INDEX('Data Tab - BV Infill'!U$37:U$1000,MATCH($B270,INT('Data Tab - BV Infill'!$C$37:$C$1000),0))="",NA(),INDEX('Data Tab - BV Infill'!U$37:U$1000,MATCH($B270,INT('Data Tab - BV Infill'!$C$37:$C$1000),0))),MAX(IF('SCADA Data'!$B$37:$B$402=$B270,'SCADA Data'!F$37:F$402,""),IF('SCADA Data - Historic'!$B$37:$B$402=$B270,'SCADA Data - Historic'!F$37:F$402,""))))</f>
        <v>0</v>
      </c>
      <c r="F270" s="114" t="str">
        <f t="array" aca="1" ref="F270" ca="1">IFERROR(INDEX('Data Tab - BV Infill'!$S$37:$S$402,MATCH($B270,INT('Data Tab - BV Infill'!$C$37:$C$402)*('Data Tab - BV Infill'!$S$37:$S$402&lt;&gt;""),0)),"")</f>
        <v/>
      </c>
      <c r="G270" s="270" cm="1">
        <f t="array" aca="1" ref="G270" ca="1">IF($B270="","",IFERROR(IF(INDEX('Data Tab - MK Infill'!R$37:R$402,MATCH($B270,INT('Data Tab - MK Infill'!$C$37:$C$402),0))="",NA(),INDEX('Data Tab - MK Infill'!R$37:R$402,MATCH($B270,INT('Data Tab - MK Infill'!$C$37:$C$402),0))),MAX(IF('SCADA Data'!$B$37:$B$402=$B270,'SCADA Data'!G$37:G$402,""),IF('SCADA Data - Historic'!$B$37:$B$402=$B270,'SCADA Data - Historic'!G$37:G$402,""))))</f>
        <v>734</v>
      </c>
      <c r="H270" s="114" t="str">
        <f t="array" aca="1" ref="H270" ca="1">IFERROR(INDEX('Data Tab - MK Infill'!$S$37:$S$402,MATCH($B270,INT('Data Tab - MK Infill'!$C$37:$C$402)*('Data Tab - MK Infill'!$S$37:$S$402&lt;&gt;""),0)),"")</f>
        <v/>
      </c>
      <c r="I270" s="273" cm="1">
        <f t="array" aca="1" ref="I270" ca="1">IF($B270="","",IFERROR(IF(INDEX('Data Tab - NH Infill'!R$37:R$1000,MATCH($B270,INT('Data Tab - NH Infill'!$C$37:$C$1000),0))="",NA(),INDEX('Data Tab - NH Infill'!R$37:R$1000,MATCH($B270,INT('Data Tab - NH Infill'!$C$37:$C$1000),0))),MAX(IF('SCADA Data'!$B$37:$B$402=$B270,'SCADA Data'!I$37:I$402,""),IF('SCADA Data - Historic'!$B$37:$B$402=$B270,'SCADA Data - Historic'!I$37:I$402,""))))</f>
        <v>1318</v>
      </c>
      <c r="J270" s="114" t="str">
        <f t="array" aca="1" ref="J270" ca="1">IFERROR(INDEX('Data Tab - NH Infill'!$S$37:$S$1000,MATCH($B270,INT('Data Tab - NH Infill'!$C$37:$C$1000)*('Data Tab - NH Infill'!$S$37:$S$1000&lt;&gt;""),0)),"")</f>
        <v/>
      </c>
      <c r="K270" s="272">
        <f t="array" aca="1" ref="K270" ca="1">IF($B270="","",IFERROR(IF(INDEX('Data Tab - SH Infill'!R$37:R$402,MATCH($B270,INT('Data Tab - SH Infill'!$C$37:$C$402),0))="",NA(),INDEX('Data Tab - SH Infill'!R$37:R$402,MATCH($B270,INT('Data Tab - SH Infill'!$C$37:$C$402),0))),MAX(IF('SCADA Data'!$B$37:$B$8980=$B270,'SCADA Data'!H$37:H$8980,""),IF('SCADA Data - Historic'!$B$37:$B$8980=$B270,'SCADA Data - Historic'!H$37:H$8980,""))))</f>
        <v>180.05999755859375</v>
      </c>
      <c r="L270" s="250" t="str">
        <f t="array" aca="1" ref="L270" ca="1">IFERROR(INDEX('Data Tab - SH Infill'!$S$37:$S$402,MATCH($B270,INT('Data Tab - SH Infill'!$C$37:$C$402)*('Data Tab - SH Infill'!$S$37:$S$402&lt;&gt;""),0)),"")</f>
        <v/>
      </c>
    </row>
    <row r="271" spans="2:12" s="264" customFormat="1" x14ac:dyDescent="0.2">
      <c r="B271" s="265">
        <f t="shared" ca="1" si="4"/>
        <v>45187</v>
      </c>
      <c r="C271" s="266" cm="1">
        <f t="array" aca="1" ref="C271" ca="1">IF($B271="","",IFERROR(IF(INDEX('Data Tab - BV Infill'!R$37:R$1000,MATCH($B271,INT('Data Tab - BV Infill'!$C$37:$C$1000),0))="",NA(),INDEX('Data Tab - BV Infill'!R$37:R$1000,MATCH($B271,INT('Data Tab - BV Infill'!$C$37:$C$1000),0))),MAX(IF('SCADA Data'!$B$37:$B$402=$B271,'SCADA Data'!D$37:D$402,""),IF('SCADA Data - Historic'!$B$37:$B$402=$B271,'SCADA Data - Historic'!D$37:D$402,""))))</f>
        <v>173.01171875</v>
      </c>
      <c r="D271" s="267" cm="1">
        <f t="array" aca="1" ref="D271" ca="1">IF($B271="","",IFERROR(IF(INDEX('Data Tab - BV Infill'!T$37:T$1000,MATCH($B271,INT('Data Tab - BV Infill'!$C$37:$C$1000),0))="",NA(),INDEX('Data Tab - BV Infill'!T$37:T$1000,MATCH($B271,INT('Data Tab - BV Infill'!$C$37:$C$1000),0))),MAX(IF('SCADA Data'!$B$37:$B$402=$B271,'SCADA Data'!E$37:E$402,""),IF('SCADA Data - Historic'!$B$37:$B$402=$B271,'SCADA Data - Historic'!E$37:E$402,""))))</f>
        <v>225.671875</v>
      </c>
      <c r="E271" s="267" cm="1">
        <f t="array" aca="1" ref="E271" ca="1">IF($B271="","",IFERROR(IF(INDEX('Data Tab - BV Infill'!U$37:U$1000,MATCH($B271,INT('Data Tab - BV Infill'!$C$37:$C$1000),0))="",NA(),INDEX('Data Tab - BV Infill'!U$37:U$1000,MATCH($B271,INT('Data Tab - BV Infill'!$C$37:$C$1000),0))),MAX(IF('SCADA Data'!$B$37:$B$402=$B271,'SCADA Data'!F$37:F$402,""),IF('SCADA Data - Historic'!$B$37:$B$402=$B271,'SCADA Data - Historic'!F$37:F$402,""))))</f>
        <v>0</v>
      </c>
      <c r="F271" s="101" t="str">
        <f t="array" aca="1" ref="F271" ca="1">IFERROR(INDEX('Data Tab - BV Infill'!$S$37:$S$402,MATCH($B271,INT('Data Tab - BV Infill'!$C$37:$C$402)*('Data Tab - BV Infill'!$S$37:$S$402&lt;&gt;""),0)),"")</f>
        <v/>
      </c>
      <c r="G271" s="266" cm="1">
        <f t="array" aca="1" ref="G271" ca="1">IF($B271="","",IFERROR(IF(INDEX('Data Tab - MK Infill'!R$37:R$402,MATCH($B271,INT('Data Tab - MK Infill'!$C$37:$C$402),0))="",NA(),INDEX('Data Tab - MK Infill'!R$37:R$402,MATCH($B271,INT('Data Tab - MK Infill'!$C$37:$C$402),0))),MAX(IF('SCADA Data'!$B$37:$B$402=$B271,'SCADA Data'!G$37:G$402,""),IF('SCADA Data - Historic'!$B$37:$B$402=$B271,'SCADA Data - Historic'!G$37:G$402,""))))</f>
        <v>742</v>
      </c>
      <c r="H271" s="101" t="str">
        <f t="array" aca="1" ref="H271" ca="1">IFERROR(INDEX('Data Tab - MK Infill'!$S$37:$S$402,MATCH($B271,INT('Data Tab - MK Infill'!$C$37:$C$402)*('Data Tab - MK Infill'!$S$37:$S$402&lt;&gt;""),0)),"")</f>
        <v/>
      </c>
      <c r="I271" s="266" cm="1">
        <f t="array" aca="1" ref="I271" ca="1">IF($B271="","",IFERROR(IF(INDEX('Data Tab - NH Infill'!R$37:R$1000,MATCH($B271,INT('Data Tab - NH Infill'!$C$37:$C$1000),0))="",NA(),INDEX('Data Tab - NH Infill'!R$37:R$1000,MATCH($B271,INT('Data Tab - NH Infill'!$C$37:$C$1000),0))),MAX(IF('SCADA Data'!$B$37:$B$402=$B271,'SCADA Data'!I$37:I$402,""),IF('SCADA Data - Historic'!$B$37:$B$402=$B271,'SCADA Data - Historic'!I$37:I$402,""))))</f>
        <v>1359</v>
      </c>
      <c r="J271" s="101" t="str">
        <f t="array" aca="1" ref="J271" ca="1">IFERROR(INDEX('Data Tab - NH Infill'!$S$37:$S$1000,MATCH($B271,INT('Data Tab - NH Infill'!$C$37:$C$1000)*('Data Tab - NH Infill'!$S$37:$S$1000&lt;&gt;""),0)),"")</f>
        <v/>
      </c>
      <c r="K271" s="266">
        <f t="array" aca="1" ref="K271" ca="1">IF($B271="","",IFERROR(IF(INDEX('Data Tab - SH Infill'!R$37:R$402,MATCH($B271,INT('Data Tab - SH Infill'!$C$37:$C$402),0))="",NA(),INDEX('Data Tab - SH Infill'!R$37:R$402,MATCH($B271,INT('Data Tab - SH Infill'!$C$37:$C$402),0))),MAX(IF('SCADA Data'!$B$37:$B$8980=$B271,'SCADA Data'!H$37:H$8980,""),IF('SCADA Data - Historic'!$B$37:$B$8980=$B271,'SCADA Data - Historic'!H$37:H$8980,""))))</f>
        <v>176.14999389648438</v>
      </c>
      <c r="L271" s="249" t="str">
        <f t="array" aca="1" ref="L271" ca="1">IFERROR(INDEX('Data Tab - SH Infill'!$S$37:$S$402,MATCH($B271,INT('Data Tab - SH Infill'!$C$37:$C$402)*('Data Tab - SH Infill'!$S$37:$S$402&lt;&gt;""),0)),"")</f>
        <v/>
      </c>
    </row>
    <row r="272" spans="2:12" s="264" customFormat="1" x14ac:dyDescent="0.2">
      <c r="B272" s="265">
        <f t="shared" ca="1" si="4"/>
        <v>45188</v>
      </c>
      <c r="C272" s="268" cm="1">
        <f t="array" aca="1" ref="C272" ca="1">IF($B272="","",IFERROR(IF(INDEX('Data Tab - BV Infill'!R$37:R$1000,MATCH($B272,INT('Data Tab - BV Infill'!$C$37:$C$1000),0))="",NA(),INDEX('Data Tab - BV Infill'!R$37:R$1000,MATCH($B272,INT('Data Tab - BV Infill'!$C$37:$C$1000),0))),MAX(IF('SCADA Data'!$B$37:$B$402=$B272,'SCADA Data'!D$37:D$402,""),IF('SCADA Data - Historic'!$B$37:$B$402=$B272,'SCADA Data - Historic'!D$37:D$402,""))))</f>
        <v>170.21875</v>
      </c>
      <c r="D272" s="269" cm="1">
        <f t="array" aca="1" ref="D272" ca="1">IF($B272="","",IFERROR(IF(INDEX('Data Tab - BV Infill'!T$37:T$1000,MATCH($B272,INT('Data Tab - BV Infill'!$C$37:$C$1000),0))="",NA(),INDEX('Data Tab - BV Infill'!T$37:T$1000,MATCH($B272,INT('Data Tab - BV Infill'!$C$37:$C$1000),0))),MAX(IF('SCADA Data'!$B$37:$B$402=$B272,'SCADA Data'!E$37:E$402,""),IF('SCADA Data - Historic'!$B$37:$B$402=$B272,'SCADA Data - Historic'!E$37:E$402,""))))</f>
        <v>164.4296875</v>
      </c>
      <c r="E272" s="269" cm="1">
        <f t="array" aca="1" ref="E272" ca="1">IF($B272="","",IFERROR(IF(INDEX('Data Tab - BV Infill'!U$37:U$1000,MATCH($B272,INT('Data Tab - BV Infill'!$C$37:$C$1000),0))="",NA(),INDEX('Data Tab - BV Infill'!U$37:U$1000,MATCH($B272,INT('Data Tab - BV Infill'!$C$37:$C$1000),0))),MAX(IF('SCADA Data'!$B$37:$B$402=$B272,'SCADA Data'!F$37:F$402,""),IF('SCADA Data - Historic'!$B$37:$B$402=$B272,'SCADA Data - Historic'!F$37:F$402,""))))</f>
        <v>0</v>
      </c>
      <c r="F272" s="114" t="str">
        <f t="array" aca="1" ref="F272" ca="1">IFERROR(INDEX('Data Tab - BV Infill'!$S$37:$S$402,MATCH($B272,INT('Data Tab - BV Infill'!$C$37:$C$402)*('Data Tab - BV Infill'!$S$37:$S$402&lt;&gt;""),0)),"")</f>
        <v/>
      </c>
      <c r="G272" s="270" cm="1">
        <f t="array" aca="1" ref="G272" ca="1">IF($B272="","",IFERROR(IF(INDEX('Data Tab - MK Infill'!R$37:R$402,MATCH($B272,INT('Data Tab - MK Infill'!$C$37:$C$402),0))="",NA(),INDEX('Data Tab - MK Infill'!R$37:R$402,MATCH($B272,INT('Data Tab - MK Infill'!$C$37:$C$402),0))),MAX(IF('SCADA Data'!$B$37:$B$402=$B272,'SCADA Data'!G$37:G$402,""),IF('SCADA Data - Historic'!$B$37:$B$402=$B272,'SCADA Data - Historic'!G$37:G$402,""))))</f>
        <v>468</v>
      </c>
      <c r="H272" s="114" t="str">
        <f t="array" aca="1" ref="H272" ca="1">IFERROR(INDEX('Data Tab - MK Infill'!$S$37:$S$402,MATCH($B272,INT('Data Tab - MK Infill'!$C$37:$C$402)*('Data Tab - MK Infill'!$S$37:$S$402&lt;&gt;""),0)),"")</f>
        <v/>
      </c>
      <c r="I272" s="273" cm="1">
        <f t="array" aca="1" ref="I272" ca="1">IF($B272="","",IFERROR(IF(INDEX('Data Tab - NH Infill'!R$37:R$1000,MATCH($B272,INT('Data Tab - NH Infill'!$C$37:$C$1000),0))="",NA(),INDEX('Data Tab - NH Infill'!R$37:R$1000,MATCH($B272,INT('Data Tab - NH Infill'!$C$37:$C$1000),0))),MAX(IF('SCADA Data'!$B$37:$B$402=$B272,'SCADA Data'!I$37:I$402,""),IF('SCADA Data - Historic'!$B$37:$B$402=$B272,'SCADA Data - Historic'!I$37:I$402,""))))</f>
        <v>1362</v>
      </c>
      <c r="J272" s="114" t="str">
        <f t="array" aca="1" ref="J272" ca="1">IFERROR(INDEX('Data Tab - NH Infill'!$S$37:$S$1000,MATCH($B272,INT('Data Tab - NH Infill'!$C$37:$C$1000)*('Data Tab - NH Infill'!$S$37:$S$1000&lt;&gt;""),0)),"")</f>
        <v/>
      </c>
      <c r="K272" s="272">
        <f t="array" aca="1" ref="K272" ca="1">IF($B272="","",IFERROR(IF(INDEX('Data Tab - SH Infill'!R$37:R$402,MATCH($B272,INT('Data Tab - SH Infill'!$C$37:$C$402),0))="",NA(),INDEX('Data Tab - SH Infill'!R$37:R$402,MATCH($B272,INT('Data Tab - SH Infill'!$C$37:$C$402),0))),MAX(IF('SCADA Data'!$B$37:$B$8980=$B272,'SCADA Data'!H$37:H$8980,""),IF('SCADA Data - Historic'!$B$37:$B$8980=$B272,'SCADA Data - Historic'!H$37:H$8980,""))))</f>
        <v>177.60000610351563</v>
      </c>
      <c r="L272" s="250" t="str">
        <f t="array" aca="1" ref="L272" ca="1">IFERROR(INDEX('Data Tab - SH Infill'!$S$37:$S$402,MATCH($B272,INT('Data Tab - SH Infill'!$C$37:$C$402)*('Data Tab - SH Infill'!$S$37:$S$402&lt;&gt;""),0)),"")</f>
        <v/>
      </c>
    </row>
    <row r="273" spans="2:12" s="264" customFormat="1" x14ac:dyDescent="0.2">
      <c r="B273" s="265">
        <f t="shared" ca="1" si="4"/>
        <v>45189</v>
      </c>
      <c r="C273" s="266" cm="1">
        <f t="array" aca="1" ref="C273" ca="1">IF($B273="","",IFERROR(IF(INDEX('Data Tab - BV Infill'!R$37:R$1000,MATCH($B273,INT('Data Tab - BV Infill'!$C$37:$C$1000),0))="",NA(),INDEX('Data Tab - BV Infill'!R$37:R$1000,MATCH($B273,INT('Data Tab - BV Infill'!$C$37:$C$1000),0))),MAX(IF('SCADA Data'!$B$37:$B$402=$B273,'SCADA Data'!D$37:D$402,""),IF('SCADA Data - Historic'!$B$37:$B$402=$B273,'SCADA Data - Historic'!D$37:D$402,""))))</f>
        <v>173.62109375</v>
      </c>
      <c r="D273" s="267" cm="1">
        <f t="array" aca="1" ref="D273" ca="1">IF($B273="","",IFERROR(IF(INDEX('Data Tab - BV Infill'!T$37:T$1000,MATCH($B273,INT('Data Tab - BV Infill'!$C$37:$C$1000),0))="",NA(),INDEX('Data Tab - BV Infill'!T$37:T$1000,MATCH($B273,INT('Data Tab - BV Infill'!$C$37:$C$1000),0))),MAX(IF('SCADA Data'!$B$37:$B$402=$B273,'SCADA Data'!E$37:E$402,""),IF('SCADA Data - Historic'!$B$37:$B$402=$B273,'SCADA Data - Historic'!E$37:E$402,""))))</f>
        <v>167.095703125</v>
      </c>
      <c r="E273" s="267" cm="1">
        <f t="array" aca="1" ref="E273" ca="1">IF($B273="","",IFERROR(IF(INDEX('Data Tab - BV Infill'!U$37:U$1000,MATCH($B273,INT('Data Tab - BV Infill'!$C$37:$C$1000),0))="",NA(),INDEX('Data Tab - BV Infill'!U$37:U$1000,MATCH($B273,INT('Data Tab - BV Infill'!$C$37:$C$1000),0))),MAX(IF('SCADA Data'!$B$37:$B$402=$B273,'SCADA Data'!F$37:F$402,""),IF('SCADA Data - Historic'!$B$37:$B$402=$B273,'SCADA Data - Historic'!F$37:F$402,""))))</f>
        <v>0</v>
      </c>
      <c r="F273" s="101" t="str">
        <f t="array" aca="1" ref="F273" ca="1">IFERROR(INDEX('Data Tab - BV Infill'!$S$37:$S$402,MATCH($B273,INT('Data Tab - BV Infill'!$C$37:$C$402)*('Data Tab - BV Infill'!$S$37:$S$402&lt;&gt;""),0)),"")</f>
        <v/>
      </c>
      <c r="G273" s="266" cm="1">
        <f t="array" aca="1" ref="G273" ca="1">IF($B273="","",IFERROR(IF(INDEX('Data Tab - MK Infill'!R$37:R$402,MATCH($B273,INT('Data Tab - MK Infill'!$C$37:$C$402),0))="",NA(),INDEX('Data Tab - MK Infill'!R$37:R$402,MATCH($B273,INT('Data Tab - MK Infill'!$C$37:$C$402),0))),MAX(IF('SCADA Data'!$B$37:$B$402=$B273,'SCADA Data'!G$37:G$402,""),IF('SCADA Data - Historic'!$B$37:$B$402=$B273,'SCADA Data - Historic'!G$37:G$402,""))))</f>
        <v>1190</v>
      </c>
      <c r="H273" s="101" t="str">
        <f t="array" aca="1" ref="H273" ca="1">IFERROR(INDEX('Data Tab - MK Infill'!$S$37:$S$402,MATCH($B273,INT('Data Tab - MK Infill'!$C$37:$C$402)*('Data Tab - MK Infill'!$S$37:$S$402&lt;&gt;""),0)),"")</f>
        <v/>
      </c>
      <c r="I273" s="266" cm="1">
        <f t="array" aca="1" ref="I273" ca="1">IF($B273="","",IFERROR(IF(INDEX('Data Tab - NH Infill'!R$37:R$1000,MATCH($B273,INT('Data Tab - NH Infill'!$C$37:$C$1000),0))="",NA(),INDEX('Data Tab - NH Infill'!R$37:R$1000,MATCH($B273,INT('Data Tab - NH Infill'!$C$37:$C$1000),0))),MAX(IF('SCADA Data'!$B$37:$B$402=$B273,'SCADA Data'!I$37:I$402,""),IF('SCADA Data - Historic'!$B$37:$B$402=$B273,'SCADA Data - Historic'!I$37:I$402,""))))</f>
        <v>1325</v>
      </c>
      <c r="J273" s="101" t="str">
        <f t="array" aca="1" ref="J273" ca="1">IFERROR(INDEX('Data Tab - NH Infill'!$S$37:$S$1000,MATCH($B273,INT('Data Tab - NH Infill'!$C$37:$C$1000)*('Data Tab - NH Infill'!$S$37:$S$1000&lt;&gt;""),0)),"")</f>
        <v/>
      </c>
      <c r="K273" s="266">
        <f t="array" aca="1" ref="K273" ca="1">IF($B273="","",IFERROR(IF(INDEX('Data Tab - SH Infill'!R$37:R$402,MATCH($B273,INT('Data Tab - SH Infill'!$C$37:$C$402),0))="",NA(),INDEX('Data Tab - SH Infill'!R$37:R$402,MATCH($B273,INT('Data Tab - SH Infill'!$C$37:$C$402),0))),MAX(IF('SCADA Data'!$B$37:$B$8980=$B273,'SCADA Data'!H$37:H$8980,""),IF('SCADA Data - Historic'!$B$37:$B$8980=$B273,'SCADA Data - Historic'!H$37:H$8980,""))))</f>
        <v>183.41999816894531</v>
      </c>
      <c r="L273" s="249" t="str">
        <f t="array" aca="1" ref="L273" ca="1">IFERROR(INDEX('Data Tab - SH Infill'!$S$37:$S$402,MATCH($B273,INT('Data Tab - SH Infill'!$C$37:$C$402)*('Data Tab - SH Infill'!$S$37:$S$402&lt;&gt;""),0)),"")</f>
        <v/>
      </c>
    </row>
    <row r="274" spans="2:12" s="264" customFormat="1" x14ac:dyDescent="0.2">
      <c r="B274" s="265">
        <f t="shared" ca="1" si="4"/>
        <v>45190</v>
      </c>
      <c r="C274" s="268" cm="1">
        <f t="array" aca="1" ref="C274" ca="1">IF($B274="","",IFERROR(IF(INDEX('Data Tab - BV Infill'!R$37:R$1000,MATCH($B274,INT('Data Tab - BV Infill'!$C$37:$C$1000),0))="",NA(),INDEX('Data Tab - BV Infill'!R$37:R$1000,MATCH($B274,INT('Data Tab - BV Infill'!$C$37:$C$1000),0))),MAX(IF('SCADA Data'!$B$37:$B$402=$B274,'SCADA Data'!D$37:D$402,""),IF('SCADA Data - Historic'!$B$37:$B$402=$B274,'SCADA Data - Historic'!D$37:D$402,""))))</f>
        <v>159.91015625</v>
      </c>
      <c r="D274" s="269" cm="1">
        <f t="array" aca="1" ref="D274" ca="1">IF($B274="","",IFERROR(IF(INDEX('Data Tab - BV Infill'!T$37:T$1000,MATCH($B274,INT('Data Tab - BV Infill'!$C$37:$C$1000),0))="",NA(),INDEX('Data Tab - BV Infill'!T$37:T$1000,MATCH($B274,INT('Data Tab - BV Infill'!$C$37:$C$1000),0))),MAX(IF('SCADA Data'!$B$37:$B$402=$B274,'SCADA Data'!E$37:E$402,""),IF('SCADA Data - Historic'!$B$37:$B$402=$B274,'SCADA Data - Historic'!E$37:E$402,""))))</f>
        <v>167.654296875</v>
      </c>
      <c r="E274" s="269" cm="1">
        <f t="array" aca="1" ref="E274" ca="1">IF($B274="","",IFERROR(IF(INDEX('Data Tab - BV Infill'!U$37:U$1000,MATCH($B274,INT('Data Tab - BV Infill'!$C$37:$C$1000),0))="",NA(),INDEX('Data Tab - BV Infill'!U$37:U$1000,MATCH($B274,INT('Data Tab - BV Infill'!$C$37:$C$1000),0))),MAX(IF('SCADA Data'!$B$37:$B$402=$B274,'SCADA Data'!F$37:F$402,""),IF('SCADA Data - Historic'!$B$37:$B$402=$B274,'SCADA Data - Historic'!F$37:F$402,""))))</f>
        <v>0</v>
      </c>
      <c r="F274" s="114" t="str">
        <f t="array" aca="1" ref="F274" ca="1">IFERROR(INDEX('Data Tab - BV Infill'!$S$37:$S$402,MATCH($B274,INT('Data Tab - BV Infill'!$C$37:$C$402)*('Data Tab - BV Infill'!$S$37:$S$402&lt;&gt;""),0)),"")</f>
        <v/>
      </c>
      <c r="G274" s="270" cm="1">
        <f t="array" aca="1" ref="G274" ca="1">IF($B274="","",IFERROR(IF(INDEX('Data Tab - MK Infill'!R$37:R$402,MATCH($B274,INT('Data Tab - MK Infill'!$C$37:$C$402),0))="",NA(),INDEX('Data Tab - MK Infill'!R$37:R$402,MATCH($B274,INT('Data Tab - MK Infill'!$C$37:$C$402),0))),MAX(IF('SCADA Data'!$B$37:$B$402=$B274,'SCADA Data'!G$37:G$402,""),IF('SCADA Data - Historic'!$B$37:$B$402=$B274,'SCADA Data - Historic'!G$37:G$402,""))))</f>
        <v>842</v>
      </c>
      <c r="H274" s="114" t="str">
        <f t="array" aca="1" ref="H274" ca="1">IFERROR(INDEX('Data Tab - MK Infill'!$S$37:$S$402,MATCH($B274,INT('Data Tab - MK Infill'!$C$37:$C$402)*('Data Tab - MK Infill'!$S$37:$S$402&lt;&gt;""),0)),"")</f>
        <v/>
      </c>
      <c r="I274" s="273" cm="1">
        <f t="array" aca="1" ref="I274" ca="1">IF($B274="","",IFERROR(IF(INDEX('Data Tab - NH Infill'!R$37:R$1000,MATCH($B274,INT('Data Tab - NH Infill'!$C$37:$C$1000),0))="",NA(),INDEX('Data Tab - NH Infill'!R$37:R$1000,MATCH($B274,INT('Data Tab - NH Infill'!$C$37:$C$1000),0))),MAX(IF('SCADA Data'!$B$37:$B$402=$B274,'SCADA Data'!I$37:I$402,""),IF('SCADA Data - Historic'!$B$37:$B$402=$B274,'SCADA Data - Historic'!I$37:I$402,""))))</f>
        <v>1273</v>
      </c>
      <c r="J274" s="114" t="str">
        <f t="array" aca="1" ref="J274" ca="1">IFERROR(INDEX('Data Tab - NH Infill'!$S$37:$S$1000,MATCH($B274,INT('Data Tab - NH Infill'!$C$37:$C$1000)*('Data Tab - NH Infill'!$S$37:$S$1000&lt;&gt;""),0)),"")</f>
        <v/>
      </c>
      <c r="K274" s="272">
        <f t="array" aca="1" ref="K274" ca="1">IF($B274="","",IFERROR(IF(INDEX('Data Tab - SH Infill'!R$37:R$402,MATCH($B274,INT('Data Tab - SH Infill'!$C$37:$C$402),0))="",NA(),INDEX('Data Tab - SH Infill'!R$37:R$402,MATCH($B274,INT('Data Tab - SH Infill'!$C$37:$C$402),0))),MAX(IF('SCADA Data'!$B$37:$B$8980=$B274,'SCADA Data'!H$37:H$8980,""),IF('SCADA Data - Historic'!$B$37:$B$8980=$B274,'SCADA Data - Historic'!H$37:H$8980,""))))</f>
        <v>183.99000549316406</v>
      </c>
      <c r="L274" s="250" t="str">
        <f t="array" aca="1" ref="L274" ca="1">IFERROR(INDEX('Data Tab - SH Infill'!$S$37:$S$402,MATCH($B274,INT('Data Tab - SH Infill'!$C$37:$C$402)*('Data Tab - SH Infill'!$S$37:$S$402&lt;&gt;""),0)),"")</f>
        <v/>
      </c>
    </row>
    <row r="275" spans="2:12" s="264" customFormat="1" x14ac:dyDescent="0.2">
      <c r="B275" s="265">
        <f t="shared" ca="1" si="4"/>
        <v>45191</v>
      </c>
      <c r="C275" s="266" cm="1">
        <f t="array" aca="1" ref="C275" ca="1">IF($B275="","",IFERROR(IF(INDEX('Data Tab - BV Infill'!R$37:R$1000,MATCH($B275,INT('Data Tab - BV Infill'!$C$37:$C$1000),0))="",NA(),INDEX('Data Tab - BV Infill'!R$37:R$1000,MATCH($B275,INT('Data Tab - BV Infill'!$C$37:$C$1000),0))),MAX(IF('SCADA Data'!$B$37:$B$402=$B275,'SCADA Data'!D$37:D$402,""),IF('SCADA Data - Historic'!$B$37:$B$402=$B275,'SCADA Data - Historic'!D$37:D$402,""))))</f>
        <v>162.6015625</v>
      </c>
      <c r="D275" s="267" cm="1">
        <f t="array" aca="1" ref="D275" ca="1">IF($B275="","",IFERROR(IF(INDEX('Data Tab - BV Infill'!T$37:T$1000,MATCH($B275,INT('Data Tab - BV Infill'!$C$37:$C$1000),0))="",NA(),INDEX('Data Tab - BV Infill'!T$37:T$1000,MATCH($B275,INT('Data Tab - BV Infill'!$C$37:$C$1000),0))),MAX(IF('SCADA Data'!$B$37:$B$402=$B275,'SCADA Data'!E$37:E$402,""),IF('SCADA Data - Historic'!$B$37:$B$402=$B275,'SCADA Data - Historic'!E$37:E$402,""))))</f>
        <v>164.912109375</v>
      </c>
      <c r="E275" s="267" cm="1">
        <f t="array" aca="1" ref="E275" ca="1">IF($B275="","",IFERROR(IF(INDEX('Data Tab - BV Infill'!U$37:U$1000,MATCH($B275,INT('Data Tab - BV Infill'!$C$37:$C$1000),0))="",NA(),INDEX('Data Tab - BV Infill'!U$37:U$1000,MATCH($B275,INT('Data Tab - BV Infill'!$C$37:$C$1000),0))),MAX(IF('SCADA Data'!$B$37:$B$402=$B275,'SCADA Data'!F$37:F$402,""),IF('SCADA Data - Historic'!$B$37:$B$402=$B275,'SCADA Data - Historic'!F$37:F$402,""))))</f>
        <v>0</v>
      </c>
      <c r="F275" s="101" t="str">
        <f t="array" aca="1" ref="F275" ca="1">IFERROR(INDEX('Data Tab - BV Infill'!$S$37:$S$402,MATCH($B275,INT('Data Tab - BV Infill'!$C$37:$C$402)*('Data Tab - BV Infill'!$S$37:$S$402&lt;&gt;""),0)),"")</f>
        <v/>
      </c>
      <c r="G275" s="266" cm="1">
        <f t="array" aca="1" ref="G275" ca="1">IF($B275="","",IFERROR(IF(INDEX('Data Tab - MK Infill'!R$37:R$402,MATCH($B275,INT('Data Tab - MK Infill'!$C$37:$C$402),0))="",NA(),INDEX('Data Tab - MK Infill'!R$37:R$402,MATCH($B275,INT('Data Tab - MK Infill'!$C$37:$C$402),0))),MAX(IF('SCADA Data'!$B$37:$B$402=$B275,'SCADA Data'!G$37:G$402,""),IF('SCADA Data - Historic'!$B$37:$B$402=$B275,'SCADA Data - Historic'!G$37:G$402,""))))</f>
        <v>254</v>
      </c>
      <c r="H275" s="101" t="str">
        <f t="array" aca="1" ref="H275" ca="1">IFERROR(INDEX('Data Tab - MK Infill'!$S$37:$S$402,MATCH($B275,INT('Data Tab - MK Infill'!$C$37:$C$402)*('Data Tab - MK Infill'!$S$37:$S$402&lt;&gt;""),0)),"")</f>
        <v/>
      </c>
      <c r="I275" s="266" cm="1">
        <f t="array" aca="1" ref="I275" ca="1">IF($B275="","",IFERROR(IF(INDEX('Data Tab - NH Infill'!R$37:R$1000,MATCH($B275,INT('Data Tab - NH Infill'!$C$37:$C$1000),0))="",NA(),INDEX('Data Tab - NH Infill'!R$37:R$1000,MATCH($B275,INT('Data Tab - NH Infill'!$C$37:$C$1000),0))),MAX(IF('SCADA Data'!$B$37:$B$402=$B275,'SCADA Data'!I$37:I$402,""),IF('SCADA Data - Historic'!$B$37:$B$402=$B275,'SCADA Data - Historic'!I$37:I$402,""))))</f>
        <v>1291</v>
      </c>
      <c r="J275" s="101" t="str">
        <f t="array" aca="1" ref="J275" ca="1">IFERROR(INDEX('Data Tab - NH Infill'!$S$37:$S$1000,MATCH($B275,INT('Data Tab - NH Infill'!$C$37:$C$1000)*('Data Tab - NH Infill'!$S$37:$S$1000&lt;&gt;""),0)),"")</f>
        <v/>
      </c>
      <c r="K275" s="266">
        <f t="array" aca="1" ref="K275" ca="1">IF($B275="","",IFERROR(IF(INDEX('Data Tab - SH Infill'!R$37:R$402,MATCH($B275,INT('Data Tab - SH Infill'!$C$37:$C$402),0))="",NA(),INDEX('Data Tab - SH Infill'!R$37:R$402,MATCH($B275,INT('Data Tab - SH Infill'!$C$37:$C$402),0))),MAX(IF('SCADA Data'!$B$37:$B$8980=$B275,'SCADA Data'!H$37:H$8980,""),IF('SCADA Data - Historic'!$B$37:$B$8980=$B275,'SCADA Data - Historic'!H$37:H$8980,""))))</f>
        <v>178.28999328613281</v>
      </c>
      <c r="L275" s="249" t="str">
        <f t="array" aca="1" ref="L275" ca="1">IFERROR(INDEX('Data Tab - SH Infill'!$S$37:$S$402,MATCH($B275,INT('Data Tab - SH Infill'!$C$37:$C$402)*('Data Tab - SH Infill'!$S$37:$S$402&lt;&gt;""),0)),"")</f>
        <v/>
      </c>
    </row>
    <row r="276" spans="2:12" s="264" customFormat="1" x14ac:dyDescent="0.2">
      <c r="B276" s="265">
        <f t="shared" ca="1" si="4"/>
        <v>45192</v>
      </c>
      <c r="C276" s="268" cm="1">
        <f t="array" aca="1" ref="C276" ca="1">IF($B276="","",IFERROR(IF(INDEX('Data Tab - BV Infill'!R$37:R$1000,MATCH($B276,INT('Data Tab - BV Infill'!$C$37:$C$1000),0))="",NA(),INDEX('Data Tab - BV Infill'!R$37:R$1000,MATCH($B276,INT('Data Tab - BV Infill'!$C$37:$C$1000),0))),MAX(IF('SCADA Data'!$B$37:$B$402=$B276,'SCADA Data'!D$37:D$402,""),IF('SCADA Data - Historic'!$B$37:$B$402=$B276,'SCADA Data - Historic'!D$37:D$402,""))))</f>
        <v>153.765625</v>
      </c>
      <c r="D276" s="269" cm="1">
        <f t="array" aca="1" ref="D276" ca="1">IF($B276="","",IFERROR(IF(INDEX('Data Tab - BV Infill'!T$37:T$1000,MATCH($B276,INT('Data Tab - BV Infill'!$C$37:$C$1000),0))="",NA(),INDEX('Data Tab - BV Infill'!T$37:T$1000,MATCH($B276,INT('Data Tab - BV Infill'!$C$37:$C$1000),0))),MAX(IF('SCADA Data'!$B$37:$B$402=$B276,'SCADA Data'!E$37:E$402,""),IF('SCADA Data - Historic'!$B$37:$B$402=$B276,'SCADA Data - Historic'!E$37:E$402,""))))</f>
        <v>161.001953125</v>
      </c>
      <c r="E276" s="269" cm="1">
        <f t="array" aca="1" ref="E276" ca="1">IF($B276="","",IFERROR(IF(INDEX('Data Tab - BV Infill'!U$37:U$1000,MATCH($B276,INT('Data Tab - BV Infill'!$C$37:$C$1000),0))="",NA(),INDEX('Data Tab - BV Infill'!U$37:U$1000,MATCH($B276,INT('Data Tab - BV Infill'!$C$37:$C$1000),0))),MAX(IF('SCADA Data'!$B$37:$B$402=$B276,'SCADA Data'!F$37:F$402,""),IF('SCADA Data - Historic'!$B$37:$B$402=$B276,'SCADA Data - Historic'!F$37:F$402,""))))</f>
        <v>0</v>
      </c>
      <c r="F276" s="114" t="str">
        <f t="array" aca="1" ref="F276" ca="1">IFERROR(INDEX('Data Tab - BV Infill'!$S$37:$S$402,MATCH($B276,INT('Data Tab - BV Infill'!$C$37:$C$402)*('Data Tab - BV Infill'!$S$37:$S$402&lt;&gt;""),0)),"")</f>
        <v/>
      </c>
      <c r="G276" s="270" cm="1">
        <f t="array" aca="1" ref="G276" ca="1">IF($B276="","",IFERROR(IF(INDEX('Data Tab - MK Infill'!R$37:R$402,MATCH($B276,INT('Data Tab - MK Infill'!$C$37:$C$402),0))="",NA(),INDEX('Data Tab - MK Infill'!R$37:R$402,MATCH($B276,INT('Data Tab - MK Infill'!$C$37:$C$402),0))),MAX(IF('SCADA Data'!$B$37:$B$402=$B276,'SCADA Data'!G$37:G$402,""),IF('SCADA Data - Historic'!$B$37:$B$402=$B276,'SCADA Data - Historic'!G$37:G$402,""))))</f>
        <v>236</v>
      </c>
      <c r="H276" s="114" t="str">
        <f t="array" aca="1" ref="H276" ca="1">IFERROR(INDEX('Data Tab - MK Infill'!$S$37:$S$402,MATCH($B276,INT('Data Tab - MK Infill'!$C$37:$C$402)*('Data Tab - MK Infill'!$S$37:$S$402&lt;&gt;""),0)),"")</f>
        <v/>
      </c>
      <c r="I276" s="273" cm="1">
        <f t="array" aca="1" ref="I276" ca="1">IF($B276="","",IFERROR(IF(INDEX('Data Tab - NH Infill'!R$37:R$1000,MATCH($B276,INT('Data Tab - NH Infill'!$C$37:$C$1000),0))="",NA(),INDEX('Data Tab - NH Infill'!R$37:R$1000,MATCH($B276,INT('Data Tab - NH Infill'!$C$37:$C$1000),0))),MAX(IF('SCADA Data'!$B$37:$B$402=$B276,'SCADA Data'!I$37:I$402,""),IF('SCADA Data - Historic'!$B$37:$B$402=$B276,'SCADA Data - Historic'!I$37:I$402,""))))</f>
        <v>1352</v>
      </c>
      <c r="J276" s="114" t="str">
        <f t="array" aca="1" ref="J276" ca="1">IFERROR(INDEX('Data Tab - NH Infill'!$S$37:$S$1000,MATCH($B276,INT('Data Tab - NH Infill'!$C$37:$C$1000)*('Data Tab - NH Infill'!$S$37:$S$1000&lt;&gt;""),0)),"")</f>
        <v/>
      </c>
      <c r="K276" s="272">
        <f t="array" aca="1" ref="K276" ca="1">IF($B276="","",IFERROR(IF(INDEX('Data Tab - SH Infill'!R$37:R$402,MATCH($B276,INT('Data Tab - SH Infill'!$C$37:$C$402),0))="",NA(),INDEX('Data Tab - SH Infill'!R$37:R$402,MATCH($B276,INT('Data Tab - SH Infill'!$C$37:$C$402),0))),MAX(IF('SCADA Data'!$B$37:$B$8980=$B276,'SCADA Data'!H$37:H$8980,""),IF('SCADA Data - Historic'!$B$37:$B$8980=$B276,'SCADA Data - Historic'!H$37:H$8980,""))))</f>
        <v>199.25</v>
      </c>
      <c r="L276" s="250" t="str">
        <f t="array" aca="1" ref="L276" ca="1">IFERROR(INDEX('Data Tab - SH Infill'!$S$37:$S$402,MATCH($B276,INT('Data Tab - SH Infill'!$C$37:$C$402)*('Data Tab - SH Infill'!$S$37:$S$402&lt;&gt;""),0)),"")</f>
        <v/>
      </c>
    </row>
    <row r="277" spans="2:12" s="264" customFormat="1" x14ac:dyDescent="0.2">
      <c r="B277" s="265">
        <f t="shared" ca="1" si="4"/>
        <v>45193</v>
      </c>
      <c r="C277" s="266" cm="1">
        <f t="array" aca="1" ref="C277" ca="1">IF($B277="","",IFERROR(IF(INDEX('Data Tab - BV Infill'!R$37:R$1000,MATCH($B277,INT('Data Tab - BV Infill'!$C$37:$C$1000),0))="",NA(),INDEX('Data Tab - BV Infill'!R$37:R$1000,MATCH($B277,INT('Data Tab - BV Infill'!$C$37:$C$1000),0))),MAX(IF('SCADA Data'!$B$37:$B$402=$B277,'SCADA Data'!D$37:D$402,""),IF('SCADA Data - Historic'!$B$37:$B$402=$B277,'SCADA Data - Historic'!D$37:D$402,""))))</f>
        <v>111.2109375</v>
      </c>
      <c r="D277" s="267" cm="1">
        <f t="array" aca="1" ref="D277" ca="1">IF($B277="","",IFERROR(IF(INDEX('Data Tab - BV Infill'!T$37:T$1000,MATCH($B277,INT('Data Tab - BV Infill'!$C$37:$C$1000),0))="",NA(),INDEX('Data Tab - BV Infill'!T$37:T$1000,MATCH($B277,INT('Data Tab - BV Infill'!$C$37:$C$1000),0))),MAX(IF('SCADA Data'!$B$37:$B$402=$B277,'SCADA Data'!E$37:E$402,""),IF('SCADA Data - Historic'!$B$37:$B$402=$B277,'SCADA Data - Historic'!E$37:E$402,""))))</f>
        <v>133.275390625</v>
      </c>
      <c r="E277" s="267" cm="1">
        <f t="array" aca="1" ref="E277" ca="1">IF($B277="","",IFERROR(IF(INDEX('Data Tab - BV Infill'!U$37:U$1000,MATCH($B277,INT('Data Tab - BV Infill'!$C$37:$C$1000),0))="",NA(),INDEX('Data Tab - BV Infill'!U$37:U$1000,MATCH($B277,INT('Data Tab - BV Infill'!$C$37:$C$1000),0))),MAX(IF('SCADA Data'!$B$37:$B$402=$B277,'SCADA Data'!F$37:F$402,""),IF('SCADA Data - Historic'!$B$37:$B$402=$B277,'SCADA Data - Historic'!F$37:F$402,""))))</f>
        <v>0</v>
      </c>
      <c r="F277" s="101" t="str">
        <f t="array" aca="1" ref="F277" ca="1">IFERROR(INDEX('Data Tab - BV Infill'!$S$37:$S$402,MATCH($B277,INT('Data Tab - BV Infill'!$C$37:$C$402)*('Data Tab - BV Infill'!$S$37:$S$402&lt;&gt;""),0)),"")</f>
        <v/>
      </c>
      <c r="G277" s="266" cm="1">
        <f t="array" aca="1" ref="G277" ca="1">IF($B277="","",IFERROR(IF(INDEX('Data Tab - MK Infill'!R$37:R$402,MATCH($B277,INT('Data Tab - MK Infill'!$C$37:$C$402),0))="",NA(),INDEX('Data Tab - MK Infill'!R$37:R$402,MATCH($B277,INT('Data Tab - MK Infill'!$C$37:$C$402),0))),MAX(IF('SCADA Data'!$B$37:$B$402=$B277,'SCADA Data'!G$37:G$402,""),IF('SCADA Data - Historic'!$B$37:$B$402=$B277,'SCADA Data - Historic'!G$37:G$402,""))))</f>
        <v>865</v>
      </c>
      <c r="H277" s="101" t="str">
        <f t="array" aca="1" ref="H277" ca="1">IFERROR(INDEX('Data Tab - MK Infill'!$S$37:$S$402,MATCH($B277,INT('Data Tab - MK Infill'!$C$37:$C$402)*('Data Tab - MK Infill'!$S$37:$S$402&lt;&gt;""),0)),"")</f>
        <v/>
      </c>
      <c r="I277" s="266" cm="1">
        <f t="array" aca="1" ref="I277" ca="1">IF($B277="","",IFERROR(IF(INDEX('Data Tab - NH Infill'!R$37:R$1000,MATCH($B277,INT('Data Tab - NH Infill'!$C$37:$C$1000),0))="",NA(),INDEX('Data Tab - NH Infill'!R$37:R$1000,MATCH($B277,INT('Data Tab - NH Infill'!$C$37:$C$1000),0))),MAX(IF('SCADA Data'!$B$37:$B$402=$B277,'SCADA Data'!I$37:I$402,""),IF('SCADA Data - Historic'!$B$37:$B$402=$B277,'SCADA Data - Historic'!I$37:I$402,""))))</f>
        <v>1373</v>
      </c>
      <c r="J277" s="101" t="str">
        <f t="array" aca="1" ref="J277" ca="1">IFERROR(INDEX('Data Tab - NH Infill'!$S$37:$S$1000,MATCH($B277,INT('Data Tab - NH Infill'!$C$37:$C$1000)*('Data Tab - NH Infill'!$S$37:$S$1000&lt;&gt;""),0)),"")</f>
        <v/>
      </c>
      <c r="K277" s="266">
        <f t="array" aca="1" ref="K277" ca="1">IF($B277="","",IFERROR(IF(INDEX('Data Tab - SH Infill'!R$37:R$402,MATCH($B277,INT('Data Tab - SH Infill'!$C$37:$C$402),0))="",NA(),INDEX('Data Tab - SH Infill'!R$37:R$402,MATCH($B277,INT('Data Tab - SH Infill'!$C$37:$C$402),0))),MAX(IF('SCADA Data'!$B$37:$B$8980=$B277,'SCADA Data'!H$37:H$8980,""),IF('SCADA Data - Historic'!$B$37:$B$8980=$B277,'SCADA Data - Historic'!H$37:H$8980,""))))</f>
        <v>214.86000061035156</v>
      </c>
      <c r="L277" s="249" t="str">
        <f t="array" aca="1" ref="L277" ca="1">IFERROR(INDEX('Data Tab - SH Infill'!$S$37:$S$402,MATCH($B277,INT('Data Tab - SH Infill'!$C$37:$C$402)*('Data Tab - SH Infill'!$S$37:$S$402&lt;&gt;""),0)),"")</f>
        <v/>
      </c>
    </row>
    <row r="278" spans="2:12" s="264" customFormat="1" x14ac:dyDescent="0.2">
      <c r="B278" s="265">
        <f t="shared" ca="1" si="4"/>
        <v>45194</v>
      </c>
      <c r="C278" s="268" cm="1">
        <f t="array" aca="1" ref="C278" ca="1">IF($B278="","",IFERROR(IF(INDEX('Data Tab - BV Infill'!R$37:R$1000,MATCH($B278,INT('Data Tab - BV Infill'!$C$37:$C$1000),0))="",NA(),INDEX('Data Tab - BV Infill'!R$37:R$1000,MATCH($B278,INT('Data Tab - BV Infill'!$C$37:$C$1000),0))),MAX(IF('SCADA Data'!$B$37:$B$402=$B278,'SCADA Data'!D$37:D$402,""),IF('SCADA Data - Historic'!$B$37:$B$402=$B278,'SCADA Data - Historic'!D$37:D$402,""))))</f>
        <v>143.1015625</v>
      </c>
      <c r="D278" s="269" cm="1">
        <f t="array" aca="1" ref="D278" ca="1">IF($B278="","",IFERROR(IF(INDEX('Data Tab - BV Infill'!T$37:T$1000,MATCH($B278,INT('Data Tab - BV Infill'!$C$37:$C$1000),0))="",NA(),INDEX('Data Tab - BV Infill'!T$37:T$1000,MATCH($B278,INT('Data Tab - BV Infill'!$C$37:$C$1000),0))),MAX(IF('SCADA Data'!$B$37:$B$402=$B278,'SCADA Data'!E$37:E$402,""),IF('SCADA Data - Historic'!$B$37:$B$402=$B278,'SCADA Data - Historic'!E$37:E$402,""))))</f>
        <v>92.57421875</v>
      </c>
      <c r="E278" s="269" cm="1">
        <f t="array" aca="1" ref="E278" ca="1">IF($B278="","",IFERROR(IF(INDEX('Data Tab - BV Infill'!U$37:U$1000,MATCH($B278,INT('Data Tab - BV Infill'!$C$37:$C$1000),0))="",NA(),INDEX('Data Tab - BV Infill'!U$37:U$1000,MATCH($B278,INT('Data Tab - BV Infill'!$C$37:$C$1000),0))),MAX(IF('SCADA Data'!$B$37:$B$402=$B278,'SCADA Data'!F$37:F$402,""),IF('SCADA Data - Historic'!$B$37:$B$402=$B278,'SCADA Data - Historic'!F$37:F$402,""))))</f>
        <v>0</v>
      </c>
      <c r="F278" s="114" t="str">
        <f t="array" aca="1" ref="F278" ca="1">IFERROR(INDEX('Data Tab - BV Infill'!$S$37:$S$402,MATCH($B278,INT('Data Tab - BV Infill'!$C$37:$C$402)*('Data Tab - BV Infill'!$S$37:$S$402&lt;&gt;""),0)),"")</f>
        <v/>
      </c>
      <c r="G278" s="270" cm="1">
        <f t="array" aca="1" ref="G278" ca="1">IF($B278="","",IFERROR(IF(INDEX('Data Tab - MK Infill'!R$37:R$402,MATCH($B278,INT('Data Tab - MK Infill'!$C$37:$C$402),0))="",NA(),INDEX('Data Tab - MK Infill'!R$37:R$402,MATCH($B278,INT('Data Tab - MK Infill'!$C$37:$C$402),0))),MAX(IF('SCADA Data'!$B$37:$B$402=$B278,'SCADA Data'!G$37:G$402,""),IF('SCADA Data - Historic'!$B$37:$B$402=$B278,'SCADA Data - Historic'!G$37:G$402,""))))</f>
        <v>655</v>
      </c>
      <c r="H278" s="114" t="str">
        <f t="array" aca="1" ref="H278" ca="1">IFERROR(INDEX('Data Tab - MK Infill'!$S$37:$S$402,MATCH($B278,INT('Data Tab - MK Infill'!$C$37:$C$402)*('Data Tab - MK Infill'!$S$37:$S$402&lt;&gt;""),0)),"")</f>
        <v/>
      </c>
      <c r="I278" s="273" cm="1">
        <f t="array" aca="1" ref="I278" ca="1">IF($B278="","",IFERROR(IF(INDEX('Data Tab - NH Infill'!R$37:R$1000,MATCH($B278,INT('Data Tab - NH Infill'!$C$37:$C$1000),0))="",NA(),INDEX('Data Tab - NH Infill'!R$37:R$1000,MATCH($B278,INT('Data Tab - NH Infill'!$C$37:$C$1000),0))),MAX(IF('SCADA Data'!$B$37:$B$402=$B278,'SCADA Data'!I$37:I$402,""),IF('SCADA Data - Historic'!$B$37:$B$402=$B278,'SCADA Data - Historic'!I$37:I$402,""))))</f>
        <v>1504</v>
      </c>
      <c r="J278" s="114" t="str">
        <f t="array" aca="1" ref="J278" ca="1">IFERROR(INDEX('Data Tab - NH Infill'!$S$37:$S$1000,MATCH($B278,INT('Data Tab - NH Infill'!$C$37:$C$1000)*('Data Tab - NH Infill'!$S$37:$S$1000&lt;&gt;""),0)),"")</f>
        <v/>
      </c>
      <c r="K278" s="272">
        <f t="array" aca="1" ref="K278" ca="1">IF($B278="","",IFERROR(IF(INDEX('Data Tab - SH Infill'!R$37:R$402,MATCH($B278,INT('Data Tab - SH Infill'!$C$37:$C$402),0))="",NA(),INDEX('Data Tab - SH Infill'!R$37:R$402,MATCH($B278,INT('Data Tab - SH Infill'!$C$37:$C$402),0))),MAX(IF('SCADA Data'!$B$37:$B$8980=$B278,'SCADA Data'!H$37:H$8980,""),IF('SCADA Data - Historic'!$B$37:$B$8980=$B278,'SCADA Data - Historic'!H$37:H$8980,""))))</f>
        <v>215.1199951171875</v>
      </c>
      <c r="L278" s="250" t="str">
        <f t="array" aca="1" ref="L278" ca="1">IFERROR(INDEX('Data Tab - SH Infill'!$S$37:$S$402,MATCH($B278,INT('Data Tab - SH Infill'!$C$37:$C$402)*('Data Tab - SH Infill'!$S$37:$S$402&lt;&gt;""),0)),"")</f>
        <v/>
      </c>
    </row>
    <row r="279" spans="2:12" s="264" customFormat="1" x14ac:dyDescent="0.2">
      <c r="B279" s="265">
        <f t="shared" ca="1" si="4"/>
        <v>45195</v>
      </c>
      <c r="C279" s="266" cm="1">
        <f t="array" aca="1" ref="C279" ca="1">IF($B279="","",IFERROR(IF(INDEX('Data Tab - BV Infill'!R$37:R$1000,MATCH($B279,INT('Data Tab - BV Infill'!$C$37:$C$1000),0))="",NA(),INDEX('Data Tab - BV Infill'!R$37:R$1000,MATCH($B279,INT('Data Tab - BV Infill'!$C$37:$C$1000),0))),MAX(IF('SCADA Data'!$B$37:$B$402=$B279,'SCADA Data'!D$37:D$402,""),IF('SCADA Data - Historic'!$B$37:$B$402=$B279,'SCADA Data - Historic'!D$37:D$402,""))))</f>
        <v>164.17578125</v>
      </c>
      <c r="D279" s="267" cm="1">
        <f t="array" aca="1" ref="D279" ca="1">IF($B279="","",IFERROR(IF(INDEX('Data Tab - BV Infill'!T$37:T$1000,MATCH($B279,INT('Data Tab - BV Infill'!$C$37:$C$1000),0))="",NA(),INDEX('Data Tab - BV Infill'!T$37:T$1000,MATCH($B279,INT('Data Tab - BV Infill'!$C$37:$C$1000),0))),MAX(IF('SCADA Data'!$B$37:$B$402=$B279,'SCADA Data'!E$37:E$402,""),IF('SCADA Data - Historic'!$B$37:$B$402=$B279,'SCADA Data - Historic'!E$37:E$402,""))))</f>
        <v>165.2421875</v>
      </c>
      <c r="E279" s="267" cm="1">
        <f t="array" aca="1" ref="E279" ca="1">IF($B279="","",IFERROR(IF(INDEX('Data Tab - BV Infill'!U$37:U$1000,MATCH($B279,INT('Data Tab - BV Infill'!$C$37:$C$1000),0))="",NA(),INDEX('Data Tab - BV Infill'!U$37:U$1000,MATCH($B279,INT('Data Tab - BV Infill'!$C$37:$C$1000),0))),MAX(IF('SCADA Data'!$B$37:$B$402=$B279,'SCADA Data'!F$37:F$402,""),IF('SCADA Data - Historic'!$B$37:$B$402=$B279,'SCADA Data - Historic'!F$37:F$402,""))))</f>
        <v>0</v>
      </c>
      <c r="F279" s="101" t="str">
        <f t="array" aca="1" ref="F279" ca="1">IFERROR(INDEX('Data Tab - BV Infill'!$S$37:$S$402,MATCH($B279,INT('Data Tab - BV Infill'!$C$37:$C$402)*('Data Tab - BV Infill'!$S$37:$S$402&lt;&gt;""),0)),"")</f>
        <v/>
      </c>
      <c r="G279" s="266" cm="1">
        <f t="array" aca="1" ref="G279" ca="1">IF($B279="","",IFERROR(IF(INDEX('Data Tab - MK Infill'!R$37:R$402,MATCH($B279,INT('Data Tab - MK Infill'!$C$37:$C$402),0))="",NA(),INDEX('Data Tab - MK Infill'!R$37:R$402,MATCH($B279,INT('Data Tab - MK Infill'!$C$37:$C$402),0))),MAX(IF('SCADA Data'!$B$37:$B$402=$B279,'SCADA Data'!G$37:G$402,""),IF('SCADA Data - Historic'!$B$37:$B$402=$B279,'SCADA Data - Historic'!G$37:G$402,""))))</f>
        <v>705</v>
      </c>
      <c r="H279" s="101" t="str">
        <f t="array" aca="1" ref="H279" ca="1">IFERROR(INDEX('Data Tab - MK Infill'!$S$37:$S$402,MATCH($B279,INT('Data Tab - MK Infill'!$C$37:$C$402)*('Data Tab - MK Infill'!$S$37:$S$402&lt;&gt;""),0)),"")</f>
        <v/>
      </c>
      <c r="I279" s="266" cm="1">
        <f t="array" aca="1" ref="I279" ca="1">IF($B279="","",IFERROR(IF(INDEX('Data Tab - NH Infill'!R$37:R$1000,MATCH($B279,INT('Data Tab - NH Infill'!$C$37:$C$1000),0))="",NA(),INDEX('Data Tab - NH Infill'!R$37:R$1000,MATCH($B279,INT('Data Tab - NH Infill'!$C$37:$C$1000),0))),MAX(IF('SCADA Data'!$B$37:$B$402=$B279,'SCADA Data'!I$37:I$402,""),IF('SCADA Data - Historic'!$B$37:$B$402=$B279,'SCADA Data - Historic'!I$37:I$402,""))))</f>
        <v>1399</v>
      </c>
      <c r="J279" s="101" t="str">
        <f t="array" aca="1" ref="J279" ca="1">IFERROR(INDEX('Data Tab - NH Infill'!$S$37:$S$1000,MATCH($B279,INT('Data Tab - NH Infill'!$C$37:$C$1000)*('Data Tab - NH Infill'!$S$37:$S$1000&lt;&gt;""),0)),"")</f>
        <v/>
      </c>
      <c r="K279" s="266">
        <f t="array" aca="1" ref="K279" ca="1">IF($B279="","",IFERROR(IF(INDEX('Data Tab - SH Infill'!R$37:R$402,MATCH($B279,INT('Data Tab - SH Infill'!$C$37:$C$402),0))="",NA(),INDEX('Data Tab - SH Infill'!R$37:R$402,MATCH($B279,INT('Data Tab - SH Infill'!$C$37:$C$402),0))),MAX(IF('SCADA Data'!$B$37:$B$8980=$B279,'SCADA Data'!H$37:H$8980,""),IF('SCADA Data - Historic'!$B$37:$B$8980=$B279,'SCADA Data - Historic'!H$37:H$8980,""))))</f>
        <v>229.25999450683594</v>
      </c>
      <c r="L279" s="249" t="str">
        <f t="array" aca="1" ref="L279" ca="1">IFERROR(INDEX('Data Tab - SH Infill'!$S$37:$S$402,MATCH($B279,INT('Data Tab - SH Infill'!$C$37:$C$402)*('Data Tab - SH Infill'!$S$37:$S$402&lt;&gt;""),0)),"")</f>
        <v/>
      </c>
    </row>
    <row r="280" spans="2:12" s="264" customFormat="1" x14ac:dyDescent="0.2">
      <c r="B280" s="265">
        <f t="shared" ca="1" si="4"/>
        <v>45196</v>
      </c>
      <c r="C280" s="268" cm="1">
        <f t="array" aca="1" ref="C280" ca="1">IF($B280="","",IFERROR(IF(INDEX('Data Tab - BV Infill'!R$37:R$1000,MATCH($B280,INT('Data Tab - BV Infill'!$C$37:$C$1000),0))="",NA(),INDEX('Data Tab - BV Infill'!R$37:R$1000,MATCH($B280,INT('Data Tab - BV Infill'!$C$37:$C$1000),0))),MAX(IF('SCADA Data'!$B$37:$B$402=$B280,'SCADA Data'!D$37:D$402,""),IF('SCADA Data - Historic'!$B$37:$B$402=$B280,'SCADA Data - Historic'!D$37:D$402,""))))</f>
        <v>165.546875</v>
      </c>
      <c r="D280" s="269" cm="1">
        <f t="array" aca="1" ref="D280" ca="1">IF($B280="","",IFERROR(IF(INDEX('Data Tab - BV Infill'!T$37:T$1000,MATCH($B280,INT('Data Tab - BV Infill'!$C$37:$C$1000),0))="",NA(),INDEX('Data Tab - BV Infill'!T$37:T$1000,MATCH($B280,INT('Data Tab - BV Infill'!$C$37:$C$1000),0))),MAX(IF('SCADA Data'!$B$37:$B$402=$B280,'SCADA Data'!E$37:E$402,""),IF('SCADA Data - Historic'!$B$37:$B$402=$B280,'SCADA Data - Historic'!E$37:E$402,""))))</f>
        <v>147.9765625</v>
      </c>
      <c r="E280" s="269" cm="1">
        <f t="array" aca="1" ref="E280" ca="1">IF($B280="","",IFERROR(IF(INDEX('Data Tab - BV Infill'!U$37:U$1000,MATCH($B280,INT('Data Tab - BV Infill'!$C$37:$C$1000),0))="",NA(),INDEX('Data Tab - BV Infill'!U$37:U$1000,MATCH($B280,INT('Data Tab - BV Infill'!$C$37:$C$1000),0))),MAX(IF('SCADA Data'!$B$37:$B$402=$B280,'SCADA Data'!F$37:F$402,""),IF('SCADA Data - Historic'!$B$37:$B$402=$B280,'SCADA Data - Historic'!F$37:F$402,""))))</f>
        <v>0</v>
      </c>
      <c r="F280" s="114" t="str">
        <f t="array" aca="1" ref="F280" ca="1">IFERROR(INDEX('Data Tab - BV Infill'!$S$37:$S$402,MATCH($B280,INT('Data Tab - BV Infill'!$C$37:$C$402)*('Data Tab - BV Infill'!$S$37:$S$402&lt;&gt;""),0)),"")</f>
        <v/>
      </c>
      <c r="G280" s="270" cm="1">
        <f t="array" aca="1" ref="G280" ca="1">IF($B280="","",IFERROR(IF(INDEX('Data Tab - MK Infill'!R$37:R$402,MATCH($B280,INT('Data Tab - MK Infill'!$C$37:$C$402),0))="",NA(),INDEX('Data Tab - MK Infill'!R$37:R$402,MATCH($B280,INT('Data Tab - MK Infill'!$C$37:$C$402),0))),MAX(IF('SCADA Data'!$B$37:$B$402=$B280,'SCADA Data'!G$37:G$402,""),IF('SCADA Data - Historic'!$B$37:$B$402=$B280,'SCADA Data - Historic'!G$37:G$402,""))))</f>
        <v>454</v>
      </c>
      <c r="H280" s="114" t="str">
        <f t="array" aca="1" ref="H280" ca="1">IFERROR(INDEX('Data Tab - MK Infill'!$S$37:$S$402,MATCH($B280,INT('Data Tab - MK Infill'!$C$37:$C$402)*('Data Tab - MK Infill'!$S$37:$S$402&lt;&gt;""),0)),"")</f>
        <v/>
      </c>
      <c r="I280" s="273" cm="1">
        <f t="array" aca="1" ref="I280" ca="1">IF($B280="","",IFERROR(IF(INDEX('Data Tab - NH Infill'!R$37:R$1000,MATCH($B280,INT('Data Tab - NH Infill'!$C$37:$C$1000),0))="",NA(),INDEX('Data Tab - NH Infill'!R$37:R$1000,MATCH($B280,INT('Data Tab - NH Infill'!$C$37:$C$1000),0))),MAX(IF('SCADA Data'!$B$37:$B$402=$B280,'SCADA Data'!I$37:I$402,""),IF('SCADA Data - Historic'!$B$37:$B$402=$B280,'SCADA Data - Historic'!I$37:I$402,""))))</f>
        <v>1406</v>
      </c>
      <c r="J280" s="114" t="str">
        <f t="array" aca="1" ref="J280" ca="1">IFERROR(INDEX('Data Tab - NH Infill'!$S$37:$S$1000,MATCH($B280,INT('Data Tab - NH Infill'!$C$37:$C$1000)*('Data Tab - NH Infill'!$S$37:$S$1000&lt;&gt;""),0)),"")</f>
        <v/>
      </c>
      <c r="K280" s="272">
        <f t="array" aca="1" ref="K280" ca="1">IF($B280="","",IFERROR(IF(INDEX('Data Tab - SH Infill'!R$37:R$402,MATCH($B280,INT('Data Tab - SH Infill'!$C$37:$C$402),0))="",NA(),INDEX('Data Tab - SH Infill'!R$37:R$402,MATCH($B280,INT('Data Tab - SH Infill'!$C$37:$C$402),0))),MAX(IF('SCADA Data'!$B$37:$B$8980=$B280,'SCADA Data'!H$37:H$8980,""),IF('SCADA Data - Historic'!$B$37:$B$8980=$B280,'SCADA Data - Historic'!H$37:H$8980,""))))</f>
        <v>222.8800048828125</v>
      </c>
      <c r="L280" s="250" t="str">
        <f t="array" aca="1" ref="L280" ca="1">IFERROR(INDEX('Data Tab - SH Infill'!$S$37:$S$402,MATCH($B280,INT('Data Tab - SH Infill'!$C$37:$C$402)*('Data Tab - SH Infill'!$S$37:$S$402&lt;&gt;""),0)),"")</f>
        <v/>
      </c>
    </row>
    <row r="281" spans="2:12" s="264" customFormat="1" x14ac:dyDescent="0.2">
      <c r="B281" s="265">
        <f t="shared" ca="1" si="4"/>
        <v>45197</v>
      </c>
      <c r="C281" s="266" cm="1">
        <f t="array" aca="1" ref="C281" ca="1">IF($B281="","",IFERROR(IF(INDEX('Data Tab - BV Infill'!R$37:R$1000,MATCH($B281,INT('Data Tab - BV Infill'!$C$37:$C$1000),0))="",NA(),INDEX('Data Tab - BV Infill'!R$37:R$1000,MATCH($B281,INT('Data Tab - BV Infill'!$C$37:$C$1000),0))),MAX(IF('SCADA Data'!$B$37:$B$402=$B281,'SCADA Data'!D$37:D$402,""),IF('SCADA Data - Historic'!$B$37:$B$402=$B281,'SCADA Data - Historic'!D$37:D$402,""))))</f>
        <v>183.47265625</v>
      </c>
      <c r="D281" s="267" cm="1">
        <f t="array" aca="1" ref="D281" ca="1">IF($B281="","",IFERROR(IF(INDEX('Data Tab - BV Infill'!T$37:T$1000,MATCH($B281,INT('Data Tab - BV Infill'!$C$37:$C$1000),0))="",NA(),INDEX('Data Tab - BV Infill'!T$37:T$1000,MATCH($B281,INT('Data Tab - BV Infill'!$C$37:$C$1000),0))),MAX(IF('SCADA Data'!$B$37:$B$402=$B281,'SCADA Data'!E$37:E$402,""),IF('SCADA Data - Historic'!$B$37:$B$402=$B281,'SCADA Data - Historic'!E$37:E$402,""))))</f>
        <v>125.353515625</v>
      </c>
      <c r="E281" s="267" cm="1">
        <f t="array" aca="1" ref="E281" ca="1">IF($B281="","",IFERROR(IF(INDEX('Data Tab - BV Infill'!U$37:U$1000,MATCH($B281,INT('Data Tab - BV Infill'!$C$37:$C$1000),0))="",NA(),INDEX('Data Tab - BV Infill'!U$37:U$1000,MATCH($B281,INT('Data Tab - BV Infill'!$C$37:$C$1000),0))),MAX(IF('SCADA Data'!$B$37:$B$402=$B281,'SCADA Data'!F$37:F$402,""),IF('SCADA Data - Historic'!$B$37:$B$402=$B281,'SCADA Data - Historic'!F$37:F$402,""))))</f>
        <v>0</v>
      </c>
      <c r="F281" s="101" t="str">
        <f t="array" aca="1" ref="F281" ca="1">IFERROR(INDEX('Data Tab - BV Infill'!$S$37:$S$402,MATCH($B281,INT('Data Tab - BV Infill'!$C$37:$C$402)*('Data Tab - BV Infill'!$S$37:$S$402&lt;&gt;""),0)),"")</f>
        <v/>
      </c>
      <c r="G281" s="266" cm="1">
        <f t="array" aca="1" ref="G281" ca="1">IF($B281="","",IFERROR(IF(INDEX('Data Tab - MK Infill'!R$37:R$402,MATCH($B281,INT('Data Tab - MK Infill'!$C$37:$C$402),0))="",NA(),INDEX('Data Tab - MK Infill'!R$37:R$402,MATCH($B281,INT('Data Tab - MK Infill'!$C$37:$C$402),0))),MAX(IF('SCADA Data'!$B$37:$B$402=$B281,'SCADA Data'!G$37:G$402,""),IF('SCADA Data - Historic'!$B$37:$B$402=$B281,'SCADA Data - Historic'!G$37:G$402,""))))</f>
        <v>237</v>
      </c>
      <c r="H281" s="101" t="str">
        <f t="array" aca="1" ref="H281" ca="1">IFERROR(INDEX('Data Tab - MK Infill'!$S$37:$S$402,MATCH($B281,INT('Data Tab - MK Infill'!$C$37:$C$402)*('Data Tab - MK Infill'!$S$37:$S$402&lt;&gt;""),0)),"")</f>
        <v/>
      </c>
      <c r="I281" s="266" cm="1">
        <f t="array" aca="1" ref="I281" ca="1">IF($B281="","",IFERROR(IF(INDEX('Data Tab - NH Infill'!R$37:R$1000,MATCH($B281,INT('Data Tab - NH Infill'!$C$37:$C$1000),0))="",NA(),INDEX('Data Tab - NH Infill'!R$37:R$1000,MATCH($B281,INT('Data Tab - NH Infill'!$C$37:$C$1000),0))),MAX(IF('SCADA Data'!$B$37:$B$402=$B281,'SCADA Data'!I$37:I$402,""),IF('SCADA Data - Historic'!$B$37:$B$402=$B281,'SCADA Data - Historic'!I$37:I$402,""))))</f>
        <v>1360</v>
      </c>
      <c r="J281" s="101" t="str">
        <f t="array" aca="1" ref="J281" ca="1">IFERROR(INDEX('Data Tab - NH Infill'!$S$37:$S$1000,MATCH($B281,INT('Data Tab - NH Infill'!$C$37:$C$1000)*('Data Tab - NH Infill'!$S$37:$S$1000&lt;&gt;""),0)),"")</f>
        <v/>
      </c>
      <c r="K281" s="266">
        <f t="array" aca="1" ref="K281" ca="1">IF($B281="","",IFERROR(IF(INDEX('Data Tab - SH Infill'!R$37:R$402,MATCH($B281,INT('Data Tab - SH Infill'!$C$37:$C$402),0))="",NA(),INDEX('Data Tab - SH Infill'!R$37:R$402,MATCH($B281,INT('Data Tab - SH Infill'!$C$37:$C$402),0))),MAX(IF('SCADA Data'!$B$37:$B$8980=$B281,'SCADA Data'!H$37:H$8980,""),IF('SCADA Data - Historic'!$B$37:$B$8980=$B281,'SCADA Data - Historic'!H$37:H$8980,""))))</f>
        <v>209.8699951171875</v>
      </c>
      <c r="L281" s="249" t="str">
        <f t="array" aca="1" ref="L281" ca="1">IFERROR(INDEX('Data Tab - SH Infill'!$S$37:$S$402,MATCH($B281,INT('Data Tab - SH Infill'!$C$37:$C$402)*('Data Tab - SH Infill'!$S$37:$S$402&lt;&gt;""),0)),"")</f>
        <v/>
      </c>
    </row>
    <row r="282" spans="2:12" s="264" customFormat="1" x14ac:dyDescent="0.2">
      <c r="B282" s="265">
        <f t="shared" ca="1" si="4"/>
        <v>45198</v>
      </c>
      <c r="C282" s="268" cm="1">
        <f t="array" aca="1" ref="C282" ca="1">IF($B282="","",IFERROR(IF(INDEX('Data Tab - BV Infill'!R$37:R$1000,MATCH($B282,INT('Data Tab - BV Infill'!$C$37:$C$1000),0))="",NA(),INDEX('Data Tab - BV Infill'!R$37:R$1000,MATCH($B282,INT('Data Tab - BV Infill'!$C$37:$C$1000),0))),MAX(IF('SCADA Data'!$B$37:$B$402=$B282,'SCADA Data'!D$37:D$402,""),IF('SCADA Data - Historic'!$B$37:$B$402=$B282,'SCADA Data - Historic'!D$37:D$402,""))))</f>
        <v>171.03125</v>
      </c>
      <c r="D282" s="269" cm="1">
        <f t="array" aca="1" ref="D282" ca="1">IF($B282="","",IFERROR(IF(INDEX('Data Tab - BV Infill'!T$37:T$1000,MATCH($B282,INT('Data Tab - BV Infill'!$C$37:$C$1000),0))="",NA(),INDEX('Data Tab - BV Infill'!T$37:T$1000,MATCH($B282,INT('Data Tab - BV Infill'!$C$37:$C$1000),0))),MAX(IF('SCADA Data'!$B$37:$B$402=$B282,'SCADA Data'!E$37:E$402,""),IF('SCADA Data - Historic'!$B$37:$B$402=$B282,'SCADA Data - Historic'!E$37:E$402,""))))</f>
        <v>253.5</v>
      </c>
      <c r="E282" s="269" cm="1">
        <f t="array" aca="1" ref="E282" ca="1">IF($B282="","",IFERROR(IF(INDEX('Data Tab - BV Infill'!U$37:U$1000,MATCH($B282,INT('Data Tab - BV Infill'!$C$37:$C$1000),0))="",NA(),INDEX('Data Tab - BV Infill'!U$37:U$1000,MATCH($B282,INT('Data Tab - BV Infill'!$C$37:$C$1000),0))),MAX(IF('SCADA Data'!$B$37:$B$402=$B282,'SCADA Data'!F$37:F$402,""),IF('SCADA Data - Historic'!$B$37:$B$402=$B282,'SCADA Data - Historic'!F$37:F$402,""))))</f>
        <v>0</v>
      </c>
      <c r="F282" s="114" t="str">
        <f t="array" aca="1" ref="F282" ca="1">IFERROR(INDEX('Data Tab - BV Infill'!$S$37:$S$402,MATCH($B282,INT('Data Tab - BV Infill'!$C$37:$C$402)*('Data Tab - BV Infill'!$S$37:$S$402&lt;&gt;""),0)),"")</f>
        <v/>
      </c>
      <c r="G282" s="270" cm="1">
        <f t="array" aca="1" ref="G282" ca="1">IF($B282="","",IFERROR(IF(INDEX('Data Tab - MK Infill'!R$37:R$402,MATCH($B282,INT('Data Tab - MK Infill'!$C$37:$C$402),0))="",NA(),INDEX('Data Tab - MK Infill'!R$37:R$402,MATCH($B282,INT('Data Tab - MK Infill'!$C$37:$C$402),0))),MAX(IF('SCADA Data'!$B$37:$B$402=$B282,'SCADA Data'!G$37:G$402,""),IF('SCADA Data - Historic'!$B$37:$B$402=$B282,'SCADA Data - Historic'!G$37:G$402,""))))</f>
        <v>1120</v>
      </c>
      <c r="H282" s="114" t="str">
        <f t="array" aca="1" ref="H282" ca="1">IFERROR(INDEX('Data Tab - MK Infill'!$S$37:$S$402,MATCH($B282,INT('Data Tab - MK Infill'!$C$37:$C$402)*('Data Tab - MK Infill'!$S$37:$S$402&lt;&gt;""),0)),"")</f>
        <v/>
      </c>
      <c r="I282" s="273" cm="1">
        <f t="array" aca="1" ref="I282" ca="1">IF($B282="","",IFERROR(IF(INDEX('Data Tab - NH Infill'!R$37:R$1000,MATCH($B282,INT('Data Tab - NH Infill'!$C$37:$C$1000),0))="",NA(),INDEX('Data Tab - NH Infill'!R$37:R$1000,MATCH($B282,INT('Data Tab - NH Infill'!$C$37:$C$1000),0))),MAX(IF('SCADA Data'!$B$37:$B$402=$B282,'SCADA Data'!I$37:I$402,""),IF('SCADA Data - Historic'!$B$37:$B$402=$B282,'SCADA Data - Historic'!I$37:I$402,""))))</f>
        <v>1476</v>
      </c>
      <c r="J282" s="114" t="str">
        <f t="array" aca="1" ref="J282" ca="1">IFERROR(INDEX('Data Tab - NH Infill'!$S$37:$S$1000,MATCH($B282,INT('Data Tab - NH Infill'!$C$37:$C$1000)*('Data Tab - NH Infill'!$S$37:$S$1000&lt;&gt;""),0)),"")</f>
        <v/>
      </c>
      <c r="K282" s="272">
        <f t="array" aca="1" ref="K282" ca="1">IF($B282="","",IFERROR(IF(INDEX('Data Tab - SH Infill'!R$37:R$402,MATCH($B282,INT('Data Tab - SH Infill'!$C$37:$C$402),0))="",NA(),INDEX('Data Tab - SH Infill'!R$37:R$402,MATCH($B282,INT('Data Tab - SH Infill'!$C$37:$C$402),0))),MAX(IF('SCADA Data'!$B$37:$B$8980=$B282,'SCADA Data'!H$37:H$8980,""),IF('SCADA Data - Historic'!$B$37:$B$8980=$B282,'SCADA Data - Historic'!H$37:H$8980,""))))</f>
        <v>237.75</v>
      </c>
      <c r="L282" s="250" t="str">
        <f t="array" aca="1" ref="L282" ca="1">IFERROR(INDEX('Data Tab - SH Infill'!$S$37:$S$402,MATCH($B282,INT('Data Tab - SH Infill'!$C$37:$C$402)*('Data Tab - SH Infill'!$S$37:$S$402&lt;&gt;""),0)),"")</f>
        <v/>
      </c>
    </row>
    <row r="283" spans="2:12" s="264" customFormat="1" x14ac:dyDescent="0.2">
      <c r="B283" s="265">
        <f t="shared" ca="1" si="4"/>
        <v>45199</v>
      </c>
      <c r="C283" s="266" cm="1">
        <f t="array" aca="1" ref="C283" ca="1">IF($B283="","",IFERROR(IF(INDEX('Data Tab - BV Infill'!R$37:R$1000,MATCH($B283,INT('Data Tab - BV Infill'!$C$37:$C$1000),0))="",NA(),INDEX('Data Tab - BV Infill'!R$37:R$1000,MATCH($B283,INT('Data Tab - BV Infill'!$C$37:$C$1000),0))),MAX(IF('SCADA Data'!$B$37:$B$402=$B283,'SCADA Data'!D$37:D$402,""),IF('SCADA Data - Historic'!$B$37:$B$402=$B283,'SCADA Data - Historic'!D$37:D$402,""))))</f>
        <v>156.35546875</v>
      </c>
      <c r="D283" s="267" cm="1">
        <f t="array" aca="1" ref="D283" ca="1">IF($B283="","",IFERROR(IF(INDEX('Data Tab - BV Infill'!T$37:T$1000,MATCH($B283,INT('Data Tab - BV Infill'!$C$37:$C$1000),0))="",NA(),INDEX('Data Tab - BV Infill'!T$37:T$1000,MATCH($B283,INT('Data Tab - BV Infill'!$C$37:$C$1000),0))),MAX(IF('SCADA Data'!$B$37:$B$402=$B283,'SCADA Data'!E$37:E$402,""),IF('SCADA Data - Historic'!$B$37:$B$402=$B283,'SCADA Data - Historic'!E$37:E$402,""))))</f>
        <v>141.2734375</v>
      </c>
      <c r="E283" s="267" cm="1">
        <f t="array" aca="1" ref="E283" ca="1">IF($B283="","",IFERROR(IF(INDEX('Data Tab - BV Infill'!U$37:U$1000,MATCH($B283,INT('Data Tab - BV Infill'!$C$37:$C$1000),0))="",NA(),INDEX('Data Tab - BV Infill'!U$37:U$1000,MATCH($B283,INT('Data Tab - BV Infill'!$C$37:$C$1000),0))),MAX(IF('SCADA Data'!$B$37:$B$402=$B283,'SCADA Data'!F$37:F$402,""),IF('SCADA Data - Historic'!$B$37:$B$402=$B283,'SCADA Data - Historic'!F$37:F$402,""))))</f>
        <v>0</v>
      </c>
      <c r="F283" s="101" t="str">
        <f t="array" aca="1" ref="F283" ca="1">IFERROR(INDEX('Data Tab - BV Infill'!$S$37:$S$402,MATCH($B283,INT('Data Tab - BV Infill'!$C$37:$C$402)*('Data Tab - BV Infill'!$S$37:$S$402&lt;&gt;""),0)),"")</f>
        <v/>
      </c>
      <c r="G283" s="266" cm="1">
        <f t="array" aca="1" ref="G283" ca="1">IF($B283="","",IFERROR(IF(INDEX('Data Tab - MK Infill'!R$37:R$402,MATCH($B283,INT('Data Tab - MK Infill'!$C$37:$C$402),0))="",NA(),INDEX('Data Tab - MK Infill'!R$37:R$402,MATCH($B283,INT('Data Tab - MK Infill'!$C$37:$C$402),0))),MAX(IF('SCADA Data'!$B$37:$B$402=$B283,'SCADA Data'!G$37:G$402,""),IF('SCADA Data - Historic'!$B$37:$B$402=$B283,'SCADA Data - Historic'!G$37:G$402,""))))</f>
        <v>1121</v>
      </c>
      <c r="H283" s="101" t="str">
        <f t="array" aca="1" ref="H283" ca="1">IFERROR(INDEX('Data Tab - MK Infill'!$S$37:$S$402,MATCH($B283,INT('Data Tab - MK Infill'!$C$37:$C$402)*('Data Tab - MK Infill'!$S$37:$S$402&lt;&gt;""),0)),"")</f>
        <v/>
      </c>
      <c r="I283" s="266" cm="1">
        <f t="array" aca="1" ref="I283" ca="1">IF($B283="","",IFERROR(IF(INDEX('Data Tab - NH Infill'!R$37:R$1000,MATCH($B283,INT('Data Tab - NH Infill'!$C$37:$C$1000),0))="",NA(),INDEX('Data Tab - NH Infill'!R$37:R$1000,MATCH($B283,INT('Data Tab - NH Infill'!$C$37:$C$1000),0))),MAX(IF('SCADA Data'!$B$37:$B$402=$B283,'SCADA Data'!I$37:I$402,""),IF('SCADA Data - Historic'!$B$37:$B$402=$B283,'SCADA Data - Historic'!I$37:I$402,""))))</f>
        <v>1437</v>
      </c>
      <c r="J283" s="101" t="str">
        <f t="array" aca="1" ref="J283" ca="1">IFERROR(INDEX('Data Tab - NH Infill'!$S$37:$S$1000,MATCH($B283,INT('Data Tab - NH Infill'!$C$37:$C$1000)*('Data Tab - NH Infill'!$S$37:$S$1000&lt;&gt;""),0)),"")</f>
        <v/>
      </c>
      <c r="K283" s="266">
        <f t="array" aca="1" ref="K283" ca="1">IF($B283="","",IFERROR(IF(INDEX('Data Tab - SH Infill'!R$37:R$402,MATCH($B283,INT('Data Tab - SH Infill'!$C$37:$C$402),0))="",NA(),INDEX('Data Tab - SH Infill'!R$37:R$402,MATCH($B283,INT('Data Tab - SH Infill'!$C$37:$C$402),0))),MAX(IF('SCADA Data'!$B$37:$B$8980=$B283,'SCADA Data'!H$37:H$8980,""),IF('SCADA Data - Historic'!$B$37:$B$8980=$B283,'SCADA Data - Historic'!H$37:H$8980,""))))</f>
        <v>229.33000183105469</v>
      </c>
      <c r="L283" s="249" t="str">
        <f t="array" aca="1" ref="L283" ca="1">IFERROR(INDEX('Data Tab - SH Infill'!$S$37:$S$402,MATCH($B283,INT('Data Tab - SH Infill'!$C$37:$C$402)*('Data Tab - SH Infill'!$S$37:$S$402&lt;&gt;""),0)),"")</f>
        <v/>
      </c>
    </row>
    <row r="284" spans="2:12" s="264" customFormat="1" x14ac:dyDescent="0.2">
      <c r="B284" s="265">
        <f t="shared" ca="1" si="4"/>
        <v>45200</v>
      </c>
      <c r="C284" s="268" cm="1">
        <f t="array" aca="1" ref="C284" ca="1">IF($B284="","",IFERROR(IF(INDEX('Data Tab - BV Infill'!R$37:R$1000,MATCH($B284,INT('Data Tab - BV Infill'!$C$37:$C$1000),0))="",NA(),INDEX('Data Tab - BV Infill'!R$37:R$1000,MATCH($B284,INT('Data Tab - BV Infill'!$C$37:$C$1000),0))),MAX(IF('SCADA Data'!$B$37:$B$402=$B284,'SCADA Data'!D$37:D$402,""),IF('SCADA Data - Historic'!$B$37:$B$402=$B284,'SCADA Data - Historic'!D$37:D$402,""))))</f>
        <v>168.54296875</v>
      </c>
      <c r="D284" s="269" cm="1">
        <f t="array" aca="1" ref="D284" ca="1">IF($B284="","",IFERROR(IF(INDEX('Data Tab - BV Infill'!T$37:T$1000,MATCH($B284,INT('Data Tab - BV Infill'!$C$37:$C$1000),0))="",NA(),INDEX('Data Tab - BV Infill'!T$37:T$1000,MATCH($B284,INT('Data Tab - BV Infill'!$C$37:$C$1000),0))),MAX(IF('SCADA Data'!$B$37:$B$402=$B284,'SCADA Data'!E$37:E$402,""),IF('SCADA Data - Historic'!$B$37:$B$402=$B284,'SCADA Data - Historic'!E$37:E$402,""))))</f>
        <v>166.8671875</v>
      </c>
      <c r="E284" s="269" cm="1">
        <f t="array" aca="1" ref="E284" ca="1">IF($B284="","",IFERROR(IF(INDEX('Data Tab - BV Infill'!U$37:U$1000,MATCH($B284,INT('Data Tab - BV Infill'!$C$37:$C$1000),0))="",NA(),INDEX('Data Tab - BV Infill'!U$37:U$1000,MATCH($B284,INT('Data Tab - BV Infill'!$C$37:$C$1000),0))),MAX(IF('SCADA Data'!$B$37:$B$402=$B284,'SCADA Data'!F$37:F$402,""),IF('SCADA Data - Historic'!$B$37:$B$402=$B284,'SCADA Data - Historic'!F$37:F$402,""))))</f>
        <v>0</v>
      </c>
      <c r="F284" s="114" t="str">
        <f t="array" aca="1" ref="F284" ca="1">IFERROR(INDEX('Data Tab - BV Infill'!$S$37:$S$402,MATCH($B284,INT('Data Tab - BV Infill'!$C$37:$C$402)*('Data Tab - BV Infill'!$S$37:$S$402&lt;&gt;""),0)),"")</f>
        <v/>
      </c>
      <c r="G284" s="270" cm="1">
        <f t="array" aca="1" ref="G284" ca="1">IF($B284="","",IFERROR(IF(INDEX('Data Tab - MK Infill'!R$37:R$402,MATCH($B284,INT('Data Tab - MK Infill'!$C$37:$C$402),0))="",NA(),INDEX('Data Tab - MK Infill'!R$37:R$402,MATCH($B284,INT('Data Tab - MK Infill'!$C$37:$C$402),0))),MAX(IF('SCADA Data'!$B$37:$B$402=$B284,'SCADA Data'!G$37:G$402,""),IF('SCADA Data - Historic'!$B$37:$B$402=$B284,'SCADA Data - Historic'!G$37:G$402,""))))</f>
        <v>1121</v>
      </c>
      <c r="H284" s="114" t="str">
        <f t="array" aca="1" ref="H284" ca="1">IFERROR(INDEX('Data Tab - MK Infill'!$S$37:$S$402,MATCH($B284,INT('Data Tab - MK Infill'!$C$37:$C$402)*('Data Tab - MK Infill'!$S$37:$S$402&lt;&gt;""),0)),"")</f>
        <v/>
      </c>
      <c r="I284" s="273" cm="1">
        <f t="array" aca="1" ref="I284" ca="1">IF($B284="","",IFERROR(IF(INDEX('Data Tab - NH Infill'!R$37:R$1000,MATCH($B284,INT('Data Tab - NH Infill'!$C$37:$C$1000),0))="",NA(),INDEX('Data Tab - NH Infill'!R$37:R$1000,MATCH($B284,INT('Data Tab - NH Infill'!$C$37:$C$1000),0))),MAX(IF('SCADA Data'!$B$37:$B$402=$B284,'SCADA Data'!I$37:I$402,""),IF('SCADA Data - Historic'!$B$37:$B$402=$B284,'SCADA Data - Historic'!I$37:I$402,""))))</f>
        <v>1340</v>
      </c>
      <c r="J284" s="114" t="str">
        <f t="array" aca="1" ref="J284" ca="1">IFERROR(INDEX('Data Tab - NH Infill'!$S$37:$S$1000,MATCH($B284,INT('Data Tab - NH Infill'!$C$37:$C$1000)*('Data Tab - NH Infill'!$S$37:$S$1000&lt;&gt;""),0)),"")</f>
        <v/>
      </c>
      <c r="K284" s="272">
        <f t="array" aca="1" ref="K284" ca="1">IF($B284="","",IFERROR(IF(INDEX('Data Tab - SH Infill'!R$37:R$402,MATCH($B284,INT('Data Tab - SH Infill'!$C$37:$C$402),0))="",NA(),INDEX('Data Tab - SH Infill'!R$37:R$402,MATCH($B284,INT('Data Tab - SH Infill'!$C$37:$C$402),0))),MAX(IF('SCADA Data'!$B$37:$B$8980=$B284,'SCADA Data'!H$37:H$8980,""),IF('SCADA Data - Historic'!$B$37:$B$8980=$B284,'SCADA Data - Historic'!H$37:H$8980,""))))</f>
        <v>234.50999450683594</v>
      </c>
      <c r="L284" s="250" t="str">
        <f t="array" aca="1" ref="L284" ca="1">IFERROR(INDEX('Data Tab - SH Infill'!$S$37:$S$402,MATCH($B284,INT('Data Tab - SH Infill'!$C$37:$C$402)*('Data Tab - SH Infill'!$S$37:$S$402&lt;&gt;""),0)),"")</f>
        <v/>
      </c>
    </row>
    <row r="285" spans="2:12" s="264" customFormat="1" x14ac:dyDescent="0.2">
      <c r="B285" s="265">
        <f t="shared" ca="1" si="4"/>
        <v>45201</v>
      </c>
      <c r="C285" s="266" cm="1">
        <f t="array" aca="1" ref="C285" ca="1">IF($B285="","",IFERROR(IF(INDEX('Data Tab - BV Infill'!R$37:R$1000,MATCH($B285,INT('Data Tab - BV Infill'!$C$37:$C$1000),0))="",NA(),INDEX('Data Tab - BV Infill'!R$37:R$1000,MATCH($B285,INT('Data Tab - BV Infill'!$C$37:$C$1000),0))),MAX(IF('SCADA Data'!$B$37:$B$402=$B285,'SCADA Data'!D$37:D$402,""),IF('SCADA Data - Historic'!$B$37:$B$402=$B285,'SCADA Data - Historic'!D$37:D$402,""))))</f>
        <v>160.1640625</v>
      </c>
      <c r="D285" s="267" cm="1">
        <f t="array" aca="1" ref="D285" ca="1">IF($B285="","",IFERROR(IF(INDEX('Data Tab - BV Infill'!T$37:T$1000,MATCH($B285,INT('Data Tab - BV Infill'!$C$37:$C$1000),0))="",NA(),INDEX('Data Tab - BV Infill'!T$37:T$1000,MATCH($B285,INT('Data Tab - BV Infill'!$C$37:$C$1000),0))),MAX(IF('SCADA Data'!$B$37:$B$402=$B285,'SCADA Data'!E$37:E$402,""),IF('SCADA Data - Historic'!$B$37:$B$402=$B285,'SCADA Data - Historic'!E$37:E$402,""))))</f>
        <v>158.640625</v>
      </c>
      <c r="E285" s="267" cm="1">
        <f t="array" aca="1" ref="E285" ca="1">IF($B285="","",IFERROR(IF(INDEX('Data Tab - BV Infill'!U$37:U$1000,MATCH($B285,INT('Data Tab - BV Infill'!$C$37:$C$1000),0))="",NA(),INDEX('Data Tab - BV Infill'!U$37:U$1000,MATCH($B285,INT('Data Tab - BV Infill'!$C$37:$C$1000),0))),MAX(IF('SCADA Data'!$B$37:$B$402=$B285,'SCADA Data'!F$37:F$402,""),IF('SCADA Data - Historic'!$B$37:$B$402=$B285,'SCADA Data - Historic'!F$37:F$402,""))))</f>
        <v>0</v>
      </c>
      <c r="F285" s="101" t="str">
        <f t="array" aca="1" ref="F285" ca="1">IFERROR(INDEX('Data Tab - BV Infill'!$S$37:$S$402,MATCH($B285,INT('Data Tab - BV Infill'!$C$37:$C$402)*('Data Tab - BV Infill'!$S$37:$S$402&lt;&gt;""),0)),"")</f>
        <v/>
      </c>
      <c r="G285" s="266" cm="1">
        <f t="array" aca="1" ref="G285" ca="1">IF($B285="","",IFERROR(IF(INDEX('Data Tab - MK Infill'!R$37:R$402,MATCH($B285,INT('Data Tab - MK Infill'!$C$37:$C$402),0))="",NA(),INDEX('Data Tab - MK Infill'!R$37:R$402,MATCH($B285,INT('Data Tab - MK Infill'!$C$37:$C$402),0))),MAX(IF('SCADA Data'!$B$37:$B$402=$B285,'SCADA Data'!G$37:G$402,""),IF('SCADA Data - Historic'!$B$37:$B$402=$B285,'SCADA Data - Historic'!G$37:G$402,""))))</f>
        <v>327</v>
      </c>
      <c r="H285" s="101" t="str">
        <f t="array" aca="1" ref="H285" ca="1">IFERROR(INDEX('Data Tab - MK Infill'!$S$37:$S$402,MATCH($B285,INT('Data Tab - MK Infill'!$C$37:$C$402)*('Data Tab - MK Infill'!$S$37:$S$402&lt;&gt;""),0)),"")</f>
        <v/>
      </c>
      <c r="I285" s="266" cm="1">
        <f t="array" aca="1" ref="I285" ca="1">IF($B285="","",IFERROR(IF(INDEX('Data Tab - NH Infill'!R$37:R$1000,MATCH($B285,INT('Data Tab - NH Infill'!$C$37:$C$1000),0))="",NA(),INDEX('Data Tab - NH Infill'!R$37:R$1000,MATCH($B285,INT('Data Tab - NH Infill'!$C$37:$C$1000),0))),MAX(IF('SCADA Data'!$B$37:$B$402=$B285,'SCADA Data'!I$37:I$402,""),IF('SCADA Data - Historic'!$B$37:$B$402=$B285,'SCADA Data - Historic'!I$37:I$402,""))))</f>
        <v>1403</v>
      </c>
      <c r="J285" s="101" t="str">
        <f t="array" aca="1" ref="J285" ca="1">IFERROR(INDEX('Data Tab - NH Infill'!$S$37:$S$1000,MATCH($B285,INT('Data Tab - NH Infill'!$C$37:$C$1000)*('Data Tab - NH Infill'!$S$37:$S$1000&lt;&gt;""),0)),"")</f>
        <v/>
      </c>
      <c r="K285" s="266">
        <f t="array" aca="1" ref="K285" ca="1">IF($B285="","",IFERROR(IF(INDEX('Data Tab - SH Infill'!R$37:R$402,MATCH($B285,INT('Data Tab - SH Infill'!$C$37:$C$402),0))="",NA(),INDEX('Data Tab - SH Infill'!R$37:R$402,MATCH($B285,INT('Data Tab - SH Infill'!$C$37:$C$402),0))),MAX(IF('SCADA Data'!$B$37:$B$8980=$B285,'SCADA Data'!H$37:H$8980,""),IF('SCADA Data - Historic'!$B$37:$B$8980=$B285,'SCADA Data - Historic'!H$37:H$8980,""))))</f>
        <v>235.02000427246094</v>
      </c>
      <c r="L285" s="249" t="str">
        <f t="array" aca="1" ref="L285" ca="1">IFERROR(INDEX('Data Tab - SH Infill'!$S$37:$S$402,MATCH($B285,INT('Data Tab - SH Infill'!$C$37:$C$402)*('Data Tab - SH Infill'!$S$37:$S$402&lt;&gt;""),0)),"")</f>
        <v/>
      </c>
    </row>
    <row r="286" spans="2:12" s="264" customFormat="1" x14ac:dyDescent="0.2">
      <c r="B286" s="265">
        <f t="shared" ca="1" si="4"/>
        <v>45202</v>
      </c>
      <c r="C286" s="268" cm="1">
        <f t="array" aca="1" ref="C286" ca="1">IF($B286="","",IFERROR(IF(INDEX('Data Tab - BV Infill'!R$37:R$1000,MATCH($B286,INT('Data Tab - BV Infill'!$C$37:$C$1000),0))="",NA(),INDEX('Data Tab - BV Infill'!R$37:R$1000,MATCH($B286,INT('Data Tab - BV Infill'!$C$37:$C$1000),0))),MAX(IF('SCADA Data'!$B$37:$B$402=$B286,'SCADA Data'!D$37:D$402,""),IF('SCADA Data - Historic'!$B$37:$B$402=$B286,'SCADA Data - Historic'!D$37:D$402,""))))</f>
        <v>153.20703125</v>
      </c>
      <c r="D286" s="269" cm="1">
        <f t="array" aca="1" ref="D286" ca="1">IF($B286="","",IFERROR(IF(INDEX('Data Tab - BV Infill'!T$37:T$1000,MATCH($B286,INT('Data Tab - BV Infill'!$C$37:$C$1000),0))="",NA(),INDEX('Data Tab - BV Infill'!T$37:T$1000,MATCH($B286,INT('Data Tab - BV Infill'!$C$37:$C$1000),0))),MAX(IF('SCADA Data'!$B$37:$B$402=$B286,'SCADA Data'!E$37:E$402,""),IF('SCADA Data - Historic'!$B$37:$B$402=$B286,'SCADA Data - Historic'!E$37:E$402,""))))</f>
        <v>149.474609375</v>
      </c>
      <c r="E286" s="269" cm="1">
        <f t="array" aca="1" ref="E286" ca="1">IF($B286="","",IFERROR(IF(INDEX('Data Tab - BV Infill'!U$37:U$1000,MATCH($B286,INT('Data Tab - BV Infill'!$C$37:$C$1000),0))="",NA(),INDEX('Data Tab - BV Infill'!U$37:U$1000,MATCH($B286,INT('Data Tab - BV Infill'!$C$37:$C$1000),0))),MAX(IF('SCADA Data'!$B$37:$B$402=$B286,'SCADA Data'!F$37:F$402,""),IF('SCADA Data - Historic'!$B$37:$B$402=$B286,'SCADA Data - Historic'!F$37:F$402,""))))</f>
        <v>0</v>
      </c>
      <c r="F286" s="114" t="str">
        <f t="array" aca="1" ref="F286" ca="1">IFERROR(INDEX('Data Tab - BV Infill'!$S$37:$S$402,MATCH($B286,INT('Data Tab - BV Infill'!$C$37:$C$402)*('Data Tab - BV Infill'!$S$37:$S$402&lt;&gt;""),0)),"")</f>
        <v/>
      </c>
      <c r="G286" s="270" cm="1">
        <f t="array" aca="1" ref="G286" ca="1">IF($B286="","",IFERROR(IF(INDEX('Data Tab - MK Infill'!R$37:R$402,MATCH($B286,INT('Data Tab - MK Infill'!$C$37:$C$402),0))="",NA(),INDEX('Data Tab - MK Infill'!R$37:R$402,MATCH($B286,INT('Data Tab - MK Infill'!$C$37:$C$402),0))),MAX(IF('SCADA Data'!$B$37:$B$402=$B286,'SCADA Data'!G$37:G$402,""),IF('SCADA Data - Historic'!$B$37:$B$402=$B286,'SCADA Data - Historic'!G$37:G$402,""))))</f>
        <v>0</v>
      </c>
      <c r="H286" s="114" t="str">
        <f t="array" aca="1" ref="H286" ca="1">IFERROR(INDEX('Data Tab - MK Infill'!$S$37:$S$402,MATCH($B286,INT('Data Tab - MK Infill'!$C$37:$C$402)*('Data Tab - MK Infill'!$S$37:$S$402&lt;&gt;""),0)),"")</f>
        <v/>
      </c>
      <c r="I286" s="273" cm="1">
        <f t="array" aca="1" ref="I286" ca="1">IF($B286="","",IFERROR(IF(INDEX('Data Tab - NH Infill'!R$37:R$1000,MATCH($B286,INT('Data Tab - NH Infill'!$C$37:$C$1000),0))="",NA(),INDEX('Data Tab - NH Infill'!R$37:R$1000,MATCH($B286,INT('Data Tab - NH Infill'!$C$37:$C$1000),0))),MAX(IF('SCADA Data'!$B$37:$B$402=$B286,'SCADA Data'!I$37:I$402,""),IF('SCADA Data - Historic'!$B$37:$B$402=$B286,'SCADA Data - Historic'!I$37:I$402,""))))</f>
        <v>1353.5</v>
      </c>
      <c r="J286" s="114" t="str">
        <f t="array" aca="1" ref="J286" ca="1">IFERROR(INDEX('Data Tab - NH Infill'!$S$37:$S$1000,MATCH($B286,INT('Data Tab - NH Infill'!$C$37:$C$1000)*('Data Tab - NH Infill'!$S$37:$S$1000&lt;&gt;""),0)),"")</f>
        <v/>
      </c>
      <c r="K286" s="272">
        <f t="array" aca="1" ref="K286" ca="1">IF($B286="","",IFERROR(IF(INDEX('Data Tab - SH Infill'!R$37:R$402,MATCH($B286,INT('Data Tab - SH Infill'!$C$37:$C$402),0))="",NA(),INDEX('Data Tab - SH Infill'!R$37:R$402,MATCH($B286,INT('Data Tab - SH Infill'!$C$37:$C$402),0))),MAX(IF('SCADA Data'!$B$37:$B$8980=$B286,'SCADA Data'!H$37:H$8980,""),IF('SCADA Data - Historic'!$B$37:$B$8980=$B286,'SCADA Data - Historic'!H$37:H$8980,""))))</f>
        <v>204.86000061035156</v>
      </c>
      <c r="L286" s="250" t="str">
        <f t="array" aca="1" ref="L286" ca="1">IFERROR(INDEX('Data Tab - SH Infill'!$S$37:$S$402,MATCH($B286,INT('Data Tab - SH Infill'!$C$37:$C$402)*('Data Tab - SH Infill'!$S$37:$S$402&lt;&gt;""),0)),"")</f>
        <v/>
      </c>
    </row>
    <row r="287" spans="2:12" s="264" customFormat="1" x14ac:dyDescent="0.2">
      <c r="B287" s="265">
        <f t="shared" ca="1" si="4"/>
        <v>45203</v>
      </c>
      <c r="C287" s="266" cm="1">
        <f t="array" aca="1" ref="C287" ca="1">IF($B287="","",IFERROR(IF(INDEX('Data Tab - BV Infill'!R$37:R$1000,MATCH($B287,INT('Data Tab - BV Infill'!$C$37:$C$1000),0))="",NA(),INDEX('Data Tab - BV Infill'!R$37:R$1000,MATCH($B287,INT('Data Tab - BV Infill'!$C$37:$C$1000),0))),MAX(IF('SCADA Data'!$B$37:$B$402=$B287,'SCADA Data'!D$37:D$402,""),IF('SCADA Data - Historic'!$B$37:$B$402=$B287,'SCADA Data - Historic'!D$37:D$402,""))))</f>
        <v>154.62890625</v>
      </c>
      <c r="D287" s="267" cm="1">
        <f t="array" aca="1" ref="D287" ca="1">IF($B287="","",IFERROR(IF(INDEX('Data Tab - BV Infill'!T$37:T$1000,MATCH($B287,INT('Data Tab - BV Infill'!$C$37:$C$1000),0))="",NA(),INDEX('Data Tab - BV Infill'!T$37:T$1000,MATCH($B287,INT('Data Tab - BV Infill'!$C$37:$C$1000),0))),MAX(IF('SCADA Data'!$B$37:$B$402=$B287,'SCADA Data'!E$37:E$402,""),IF('SCADA Data - Historic'!$B$37:$B$402=$B287,'SCADA Data - Historic'!E$37:E$402,""))))</f>
        <v>55.30078125</v>
      </c>
      <c r="E287" s="267" cm="1">
        <f t="array" aca="1" ref="E287" ca="1">IF($B287="","",IFERROR(IF(INDEX('Data Tab - BV Infill'!U$37:U$1000,MATCH($B287,INT('Data Tab - BV Infill'!$C$37:$C$1000),0))="",NA(),INDEX('Data Tab - BV Infill'!U$37:U$1000,MATCH($B287,INT('Data Tab - BV Infill'!$C$37:$C$1000),0))),MAX(IF('SCADA Data'!$B$37:$B$402=$B287,'SCADA Data'!F$37:F$402,""),IF('SCADA Data - Historic'!$B$37:$B$402=$B287,'SCADA Data - Historic'!F$37:F$402,""))))</f>
        <v>0</v>
      </c>
      <c r="F287" s="101" t="str">
        <f t="array" aca="1" ref="F287" ca="1">IFERROR(INDEX('Data Tab - BV Infill'!$S$37:$S$402,MATCH($B287,INT('Data Tab - BV Infill'!$C$37:$C$402)*('Data Tab - BV Infill'!$S$37:$S$402&lt;&gt;""),0)),"")</f>
        <v/>
      </c>
      <c r="G287" s="266" cm="1">
        <f t="array" aca="1" ref="G287" ca="1">IF($B287="","",IFERROR(IF(INDEX('Data Tab - MK Infill'!R$37:R$402,MATCH($B287,INT('Data Tab - MK Infill'!$C$37:$C$402),0))="",NA(),INDEX('Data Tab - MK Infill'!R$37:R$402,MATCH($B287,INT('Data Tab - MK Infill'!$C$37:$C$402),0))),MAX(IF('SCADA Data'!$B$37:$B$402=$B287,'SCADA Data'!G$37:G$402,""),IF('SCADA Data - Historic'!$B$37:$B$402=$B287,'SCADA Data - Historic'!G$37:G$402,""))))</f>
        <v>1123</v>
      </c>
      <c r="H287" s="101" t="str">
        <f t="array" aca="1" ref="H287" ca="1">IFERROR(INDEX('Data Tab - MK Infill'!$S$37:$S$402,MATCH($B287,INT('Data Tab - MK Infill'!$C$37:$C$402)*('Data Tab - MK Infill'!$S$37:$S$402&lt;&gt;""),0)),"")</f>
        <v/>
      </c>
      <c r="I287" s="266" cm="1">
        <f t="array" aca="1" ref="I287" ca="1">IF($B287="","",IFERROR(IF(INDEX('Data Tab - NH Infill'!R$37:R$1000,MATCH($B287,INT('Data Tab - NH Infill'!$C$37:$C$1000),0))="",NA(),INDEX('Data Tab - NH Infill'!R$37:R$1000,MATCH($B287,INT('Data Tab - NH Infill'!$C$37:$C$1000),0))),MAX(IF('SCADA Data'!$B$37:$B$402=$B287,'SCADA Data'!I$37:I$402,""),IF('SCADA Data - Historic'!$B$37:$B$402=$B287,'SCADA Data - Historic'!I$37:I$402,""))))</f>
        <v>1294</v>
      </c>
      <c r="J287" s="101" t="str">
        <f t="array" aca="1" ref="J287" ca="1">IFERROR(INDEX('Data Tab - NH Infill'!$S$37:$S$1000,MATCH($B287,INT('Data Tab - NH Infill'!$C$37:$C$1000)*('Data Tab - NH Infill'!$S$37:$S$1000&lt;&gt;""),0)),"")</f>
        <v/>
      </c>
      <c r="K287" s="266">
        <f t="array" aca="1" ref="K287" ca="1">IF($B287="","",IFERROR(IF(INDEX('Data Tab - SH Infill'!R$37:R$402,MATCH($B287,INT('Data Tab - SH Infill'!$C$37:$C$402),0))="",NA(),INDEX('Data Tab - SH Infill'!R$37:R$402,MATCH($B287,INT('Data Tab - SH Infill'!$C$37:$C$402),0))),MAX(IF('SCADA Data'!$B$37:$B$8980=$B287,'SCADA Data'!H$37:H$8980,""),IF('SCADA Data - Historic'!$B$37:$B$8980=$B287,'SCADA Data - Historic'!H$37:H$8980,""))))</f>
        <v>201.75</v>
      </c>
      <c r="L287" s="249" t="str">
        <f t="array" aca="1" ref="L287" ca="1">IFERROR(INDEX('Data Tab - SH Infill'!$S$37:$S$402,MATCH($B287,INT('Data Tab - SH Infill'!$C$37:$C$402)*('Data Tab - SH Infill'!$S$37:$S$402&lt;&gt;""),0)),"")</f>
        <v/>
      </c>
    </row>
    <row r="288" spans="2:12" s="264" customFormat="1" x14ac:dyDescent="0.2">
      <c r="B288" s="265">
        <f t="shared" ca="1" si="4"/>
        <v>45204</v>
      </c>
      <c r="C288" s="268" cm="1">
        <f t="array" aca="1" ref="C288" ca="1">IF($B288="","",IFERROR(IF(INDEX('Data Tab - BV Infill'!R$37:R$1000,MATCH($B288,INT('Data Tab - BV Infill'!$C$37:$C$1000),0))="",NA(),INDEX('Data Tab - BV Infill'!R$37:R$1000,MATCH($B288,INT('Data Tab - BV Infill'!$C$37:$C$1000),0))),MAX(IF('SCADA Data'!$B$37:$B$402=$B288,'SCADA Data'!D$37:D$402,""),IF('SCADA Data - Historic'!$B$37:$B$402=$B288,'SCADA Data - Historic'!D$37:D$402,""))))</f>
        <v>182.609375</v>
      </c>
      <c r="D288" s="269" cm="1">
        <f t="array" aca="1" ref="D288" ca="1">IF($B288="","",IFERROR(IF(INDEX('Data Tab - BV Infill'!T$37:T$1000,MATCH($B288,INT('Data Tab - BV Infill'!$C$37:$C$1000),0))="",NA(),INDEX('Data Tab - BV Infill'!T$37:T$1000,MATCH($B288,INT('Data Tab - BV Infill'!$C$37:$C$1000),0))),MAX(IF('SCADA Data'!$B$37:$B$402=$B288,'SCADA Data'!E$37:E$402,""),IF('SCADA Data - Historic'!$B$37:$B$402=$B288,'SCADA Data - Historic'!E$37:E$402,""))))</f>
        <v>264.51953125</v>
      </c>
      <c r="E288" s="269" cm="1">
        <f t="array" aca="1" ref="E288" ca="1">IF($B288="","",IFERROR(IF(INDEX('Data Tab - BV Infill'!U$37:U$1000,MATCH($B288,INT('Data Tab - BV Infill'!$C$37:$C$1000),0))="",NA(),INDEX('Data Tab - BV Infill'!U$37:U$1000,MATCH($B288,INT('Data Tab - BV Infill'!$C$37:$C$1000),0))),MAX(IF('SCADA Data'!$B$37:$B$402=$B288,'SCADA Data'!F$37:F$402,""),IF('SCADA Data - Historic'!$B$37:$B$402=$B288,'SCADA Data - Historic'!F$37:F$402,""))))</f>
        <v>0</v>
      </c>
      <c r="F288" s="114" t="str">
        <f t="array" aca="1" ref="F288" ca="1">IFERROR(INDEX('Data Tab - BV Infill'!$S$37:$S$402,MATCH($B288,INT('Data Tab - BV Infill'!$C$37:$C$402)*('Data Tab - BV Infill'!$S$37:$S$402&lt;&gt;""),0)),"")</f>
        <v/>
      </c>
      <c r="G288" s="270" cm="1">
        <f t="array" aca="1" ref="G288" ca="1">IF($B288="","",IFERROR(IF(INDEX('Data Tab - MK Infill'!R$37:R$402,MATCH($B288,INT('Data Tab - MK Infill'!$C$37:$C$402),0))="",NA(),INDEX('Data Tab - MK Infill'!R$37:R$402,MATCH($B288,INT('Data Tab - MK Infill'!$C$37:$C$402),0))),MAX(IF('SCADA Data'!$B$37:$B$402=$B288,'SCADA Data'!G$37:G$402,""),IF('SCADA Data - Historic'!$B$37:$B$402=$B288,'SCADA Data - Historic'!G$37:G$402,""))))</f>
        <v>994</v>
      </c>
      <c r="H288" s="114" t="str">
        <f t="array" aca="1" ref="H288" ca="1">IFERROR(INDEX('Data Tab - MK Infill'!$S$37:$S$402,MATCH($B288,INT('Data Tab - MK Infill'!$C$37:$C$402)*('Data Tab - MK Infill'!$S$37:$S$402&lt;&gt;""),0)),"")</f>
        <v/>
      </c>
      <c r="I288" s="273" cm="1">
        <f t="array" aca="1" ref="I288" ca="1">IF($B288="","",IFERROR(IF(INDEX('Data Tab - NH Infill'!R$37:R$1000,MATCH($B288,INT('Data Tab - NH Infill'!$C$37:$C$1000),0))="",NA(),INDEX('Data Tab - NH Infill'!R$37:R$1000,MATCH($B288,INT('Data Tab - NH Infill'!$C$37:$C$1000),0))),MAX(IF('SCADA Data'!$B$37:$B$402=$B288,'SCADA Data'!I$37:I$402,""),IF('SCADA Data - Historic'!$B$37:$B$402=$B288,'SCADA Data - Historic'!I$37:I$402,""))))</f>
        <v>1304</v>
      </c>
      <c r="J288" s="114" t="str">
        <f t="array" aca="1" ref="J288" ca="1">IFERROR(INDEX('Data Tab - NH Infill'!$S$37:$S$1000,MATCH($B288,INT('Data Tab - NH Infill'!$C$37:$C$1000)*('Data Tab - NH Infill'!$S$37:$S$1000&lt;&gt;""),0)),"")</f>
        <v/>
      </c>
      <c r="K288" s="272">
        <f t="array" aca="1" ref="K288" ca="1">IF($B288="","",IFERROR(IF(INDEX('Data Tab - SH Infill'!R$37:R$402,MATCH($B288,INT('Data Tab - SH Infill'!$C$37:$C$402),0))="",NA(),INDEX('Data Tab - SH Infill'!R$37:R$402,MATCH($B288,INT('Data Tab - SH Infill'!$C$37:$C$402),0))),MAX(IF('SCADA Data'!$B$37:$B$8980=$B288,'SCADA Data'!H$37:H$8980,""),IF('SCADA Data - Historic'!$B$37:$B$8980=$B288,'SCADA Data - Historic'!H$37:H$8980,""))))</f>
        <v>226.78999328613281</v>
      </c>
      <c r="L288" s="250" t="str">
        <f t="array" aca="1" ref="L288" ca="1">IFERROR(INDEX('Data Tab - SH Infill'!$S$37:$S$402,MATCH($B288,INT('Data Tab - SH Infill'!$C$37:$C$402)*('Data Tab - SH Infill'!$S$37:$S$402&lt;&gt;""),0)),"")</f>
        <v/>
      </c>
    </row>
    <row r="289" spans="2:12" s="264" customFormat="1" x14ac:dyDescent="0.2">
      <c r="B289" s="265">
        <f t="shared" ca="1" si="4"/>
        <v>45205</v>
      </c>
      <c r="C289" s="266" cm="1">
        <f t="array" aca="1" ref="C289" ca="1">IF($B289="","",IFERROR(IF(INDEX('Data Tab - BV Infill'!R$37:R$1000,MATCH($B289,INT('Data Tab - BV Infill'!$C$37:$C$1000),0))="",NA(),INDEX('Data Tab - BV Infill'!R$37:R$1000,MATCH($B289,INT('Data Tab - BV Infill'!$C$37:$C$1000),0))),MAX(IF('SCADA Data'!$B$37:$B$402=$B289,'SCADA Data'!D$37:D$402,""),IF('SCADA Data - Historic'!$B$37:$B$402=$B289,'SCADA Data - Historic'!D$37:D$402,""))))</f>
        <v>159.19921875</v>
      </c>
      <c r="D289" s="267" cm="1">
        <f t="array" aca="1" ref="D289" ca="1">IF($B289="","",IFERROR(IF(INDEX('Data Tab - BV Infill'!T$37:T$1000,MATCH($B289,INT('Data Tab - BV Infill'!$C$37:$C$1000),0))="",NA(),INDEX('Data Tab - BV Infill'!T$37:T$1000,MATCH($B289,INT('Data Tab - BV Infill'!$C$37:$C$1000),0))),MAX(IF('SCADA Data'!$B$37:$B$402=$B289,'SCADA Data'!E$37:E$402,""),IF('SCADA Data - Historic'!$B$37:$B$402=$B289,'SCADA Data - Historic'!E$37:E$402,""))))</f>
        <v>135.763671875</v>
      </c>
      <c r="E289" s="267" cm="1">
        <f t="array" aca="1" ref="E289" ca="1">IF($B289="","",IFERROR(IF(INDEX('Data Tab - BV Infill'!U$37:U$1000,MATCH($B289,INT('Data Tab - BV Infill'!$C$37:$C$1000),0))="",NA(),INDEX('Data Tab - BV Infill'!U$37:U$1000,MATCH($B289,INT('Data Tab - BV Infill'!$C$37:$C$1000),0))),MAX(IF('SCADA Data'!$B$37:$B$402=$B289,'SCADA Data'!F$37:F$402,""),IF('SCADA Data - Historic'!$B$37:$B$402=$B289,'SCADA Data - Historic'!F$37:F$402,""))))</f>
        <v>0</v>
      </c>
      <c r="F289" s="101" t="str">
        <f t="array" aca="1" ref="F289" ca="1">IFERROR(INDEX('Data Tab - BV Infill'!$S$37:$S$402,MATCH($B289,INT('Data Tab - BV Infill'!$C$37:$C$402)*('Data Tab - BV Infill'!$S$37:$S$402&lt;&gt;""),0)),"")</f>
        <v/>
      </c>
      <c r="G289" s="266" cm="1">
        <f t="array" aca="1" ref="G289" ca="1">IF($B289="","",IFERROR(IF(INDEX('Data Tab - MK Infill'!R$37:R$402,MATCH($B289,INT('Data Tab - MK Infill'!$C$37:$C$402),0))="",NA(),INDEX('Data Tab - MK Infill'!R$37:R$402,MATCH($B289,INT('Data Tab - MK Infill'!$C$37:$C$402),0))),MAX(IF('SCADA Data'!$B$37:$B$402=$B289,'SCADA Data'!G$37:G$402,""),IF('SCADA Data - Historic'!$B$37:$B$402=$B289,'SCADA Data - Historic'!G$37:G$402,""))))</f>
        <v>994</v>
      </c>
      <c r="H289" s="101" t="str">
        <f t="array" aca="1" ref="H289" ca="1">IFERROR(INDEX('Data Tab - MK Infill'!$S$37:$S$402,MATCH($B289,INT('Data Tab - MK Infill'!$C$37:$C$402)*('Data Tab - MK Infill'!$S$37:$S$402&lt;&gt;""),0)),"")</f>
        <v/>
      </c>
      <c r="I289" s="266" cm="1">
        <f t="array" aca="1" ref="I289" ca="1">IF($B289="","",IFERROR(IF(INDEX('Data Tab - NH Infill'!R$37:R$1000,MATCH($B289,INT('Data Tab - NH Infill'!$C$37:$C$1000),0))="",NA(),INDEX('Data Tab - NH Infill'!R$37:R$1000,MATCH($B289,INT('Data Tab - NH Infill'!$C$37:$C$1000),0))),MAX(IF('SCADA Data'!$B$37:$B$402=$B289,'SCADA Data'!I$37:I$402,""),IF('SCADA Data - Historic'!$B$37:$B$402=$B289,'SCADA Data - Historic'!I$37:I$402,""))))</f>
        <v>1287.5</v>
      </c>
      <c r="J289" s="101" t="str">
        <f t="array" aca="1" ref="J289" ca="1">IFERROR(INDEX('Data Tab - NH Infill'!$S$37:$S$1000,MATCH($B289,INT('Data Tab - NH Infill'!$C$37:$C$1000)*('Data Tab - NH Infill'!$S$37:$S$1000&lt;&gt;""),0)),"")</f>
        <v/>
      </c>
      <c r="K289" s="266">
        <f t="array" aca="1" ref="K289" ca="1">IF($B289="","",IFERROR(IF(INDEX('Data Tab - SH Infill'!R$37:R$402,MATCH($B289,INT('Data Tab - SH Infill'!$C$37:$C$402),0))="",NA(),INDEX('Data Tab - SH Infill'!R$37:R$402,MATCH($B289,INT('Data Tab - SH Infill'!$C$37:$C$402),0))),MAX(IF('SCADA Data'!$B$37:$B$8980=$B289,'SCADA Data'!H$37:H$8980,""),IF('SCADA Data - Historic'!$B$37:$B$8980=$B289,'SCADA Data - Historic'!H$37:H$8980,""))))</f>
        <v>200.94999694824219</v>
      </c>
      <c r="L289" s="249" t="str">
        <f t="array" aca="1" ref="L289" ca="1">IFERROR(INDEX('Data Tab - SH Infill'!$S$37:$S$402,MATCH($B289,INT('Data Tab - SH Infill'!$C$37:$C$402)*('Data Tab - SH Infill'!$S$37:$S$402&lt;&gt;""),0)),"")</f>
        <v/>
      </c>
    </row>
    <row r="290" spans="2:12" s="264" customFormat="1" x14ac:dyDescent="0.2">
      <c r="B290" s="265">
        <f t="shared" ca="1" si="4"/>
        <v>45206</v>
      </c>
      <c r="C290" s="268" cm="1">
        <f t="array" aca="1" ref="C290" ca="1">IF($B290="","",IFERROR(IF(INDEX('Data Tab - BV Infill'!R$37:R$1000,MATCH($B290,INT('Data Tab - BV Infill'!$C$37:$C$1000),0))="",NA(),INDEX('Data Tab - BV Infill'!R$37:R$1000,MATCH($B290,INT('Data Tab - BV Infill'!$C$37:$C$1000),0))),MAX(IF('SCADA Data'!$B$37:$B$402=$B290,'SCADA Data'!D$37:D$402,""),IF('SCADA Data - Historic'!$B$37:$B$402=$B290,'SCADA Data - Historic'!D$37:D$402,""))))</f>
        <v>167.4765625</v>
      </c>
      <c r="D290" s="269" cm="1">
        <f t="array" aca="1" ref="D290" ca="1">IF($B290="","",IFERROR(IF(INDEX('Data Tab - BV Infill'!T$37:T$1000,MATCH($B290,INT('Data Tab - BV Infill'!$C$37:$C$1000),0))="",NA(),INDEX('Data Tab - BV Infill'!T$37:T$1000,MATCH($B290,INT('Data Tab - BV Infill'!$C$37:$C$1000),0))),MAX(IF('SCADA Data'!$B$37:$B$402=$B290,'SCADA Data'!E$37:E$402,""),IF('SCADA Data - Historic'!$B$37:$B$402=$B290,'SCADA Data - Historic'!E$37:E$402,""))))</f>
        <v>165.826171875</v>
      </c>
      <c r="E290" s="269" cm="1">
        <f t="array" aca="1" ref="E290" ca="1">IF($B290="","",IFERROR(IF(INDEX('Data Tab - BV Infill'!U$37:U$1000,MATCH($B290,INT('Data Tab - BV Infill'!$C$37:$C$1000),0))="",NA(),INDEX('Data Tab - BV Infill'!U$37:U$1000,MATCH($B290,INT('Data Tab - BV Infill'!$C$37:$C$1000),0))),MAX(IF('SCADA Data'!$B$37:$B$402=$B290,'SCADA Data'!F$37:F$402,""),IF('SCADA Data - Historic'!$B$37:$B$402=$B290,'SCADA Data - Historic'!F$37:F$402,""))))</f>
        <v>0</v>
      </c>
      <c r="F290" s="114" t="str">
        <f t="array" aca="1" ref="F290" ca="1">IFERROR(INDEX('Data Tab - BV Infill'!$S$37:$S$402,MATCH($B290,INT('Data Tab - BV Infill'!$C$37:$C$402)*('Data Tab - BV Infill'!$S$37:$S$402&lt;&gt;""),0)),"")</f>
        <v/>
      </c>
      <c r="G290" s="270" cm="1">
        <f t="array" aca="1" ref="G290" ca="1">IF($B290="","",IFERROR(IF(INDEX('Data Tab - MK Infill'!R$37:R$402,MATCH($B290,INT('Data Tab - MK Infill'!$C$37:$C$402),0))="",NA(),INDEX('Data Tab - MK Infill'!R$37:R$402,MATCH($B290,INT('Data Tab - MK Infill'!$C$37:$C$402),0))),MAX(IF('SCADA Data'!$B$37:$B$402=$B290,'SCADA Data'!G$37:G$402,""),IF('SCADA Data - Historic'!$B$37:$B$402=$B290,'SCADA Data - Historic'!G$37:G$402,""))))</f>
        <v>995</v>
      </c>
      <c r="H290" s="114" t="str">
        <f t="array" aca="1" ref="H290" ca="1">IFERROR(INDEX('Data Tab - MK Infill'!$S$37:$S$402,MATCH($B290,INT('Data Tab - MK Infill'!$C$37:$C$402)*('Data Tab - MK Infill'!$S$37:$S$402&lt;&gt;""),0)),"")</f>
        <v/>
      </c>
      <c r="I290" s="273" cm="1">
        <f t="array" aca="1" ref="I290" ca="1">IF($B290="","",IFERROR(IF(INDEX('Data Tab - NH Infill'!R$37:R$1000,MATCH($B290,INT('Data Tab - NH Infill'!$C$37:$C$1000),0))="",NA(),INDEX('Data Tab - NH Infill'!R$37:R$1000,MATCH($B290,INT('Data Tab - NH Infill'!$C$37:$C$1000),0))),MAX(IF('SCADA Data'!$B$37:$B$402=$B290,'SCADA Data'!I$37:I$402,""),IF('SCADA Data - Historic'!$B$37:$B$402=$B290,'SCADA Data - Historic'!I$37:I$402,""))))</f>
        <v>1209</v>
      </c>
      <c r="J290" s="114" t="str">
        <f t="array" aca="1" ref="J290" ca="1">IFERROR(INDEX('Data Tab - NH Infill'!$S$37:$S$1000,MATCH($B290,INT('Data Tab - NH Infill'!$C$37:$C$1000)*('Data Tab - NH Infill'!$S$37:$S$1000&lt;&gt;""),0)),"")</f>
        <v/>
      </c>
      <c r="K290" s="272">
        <f t="array" aca="1" ref="K290" ca="1">IF($B290="","",IFERROR(IF(INDEX('Data Tab - SH Infill'!R$37:R$402,MATCH($B290,INT('Data Tab - SH Infill'!$C$37:$C$402),0))="",NA(),INDEX('Data Tab - SH Infill'!R$37:R$402,MATCH($B290,INT('Data Tab - SH Infill'!$C$37:$C$402),0))),MAX(IF('SCADA Data'!$B$37:$B$8980=$B290,'SCADA Data'!H$37:H$8980,""),IF('SCADA Data - Historic'!$B$37:$B$8980=$B290,'SCADA Data - Historic'!H$37:H$8980,""))))</f>
        <v>188.47000122070313</v>
      </c>
      <c r="L290" s="250" t="str">
        <f t="array" aca="1" ref="L290" ca="1">IFERROR(INDEX('Data Tab - SH Infill'!$S$37:$S$402,MATCH($B290,INT('Data Tab - SH Infill'!$C$37:$C$402)*('Data Tab - SH Infill'!$S$37:$S$402&lt;&gt;""),0)),"")</f>
        <v/>
      </c>
    </row>
    <row r="291" spans="2:12" s="264" customFormat="1" x14ac:dyDescent="0.2">
      <c r="B291" s="265">
        <f t="shared" ca="1" si="4"/>
        <v>45207</v>
      </c>
      <c r="C291" s="266" cm="1">
        <f t="array" aca="1" ref="C291" ca="1">IF($B291="","",IFERROR(IF(INDEX('Data Tab - BV Infill'!R$37:R$1000,MATCH($B291,INT('Data Tab - BV Infill'!$C$37:$C$1000),0))="",NA(),INDEX('Data Tab - BV Infill'!R$37:R$1000,MATCH($B291,INT('Data Tab - BV Infill'!$C$37:$C$1000),0))),MAX(IF('SCADA Data'!$B$37:$B$402=$B291,'SCADA Data'!D$37:D$402,""),IF('SCADA Data - Historic'!$B$37:$B$402=$B291,'SCADA Data - Historic'!D$37:D$402,""))))</f>
        <v>165.90234375</v>
      </c>
      <c r="D291" s="267" cm="1">
        <f t="array" aca="1" ref="D291" ca="1">IF($B291="","",IFERROR(IF(INDEX('Data Tab - BV Infill'!T$37:T$1000,MATCH($B291,INT('Data Tab - BV Infill'!$C$37:$C$1000),0))="",NA(),INDEX('Data Tab - BV Infill'!T$37:T$1000,MATCH($B291,INT('Data Tab - BV Infill'!$C$37:$C$1000),0))),MAX(IF('SCADA Data'!$B$37:$B$402=$B291,'SCADA Data'!E$37:E$402,""),IF('SCADA Data - Historic'!$B$37:$B$402=$B291,'SCADA Data - Historic'!E$37:E$402,""))))</f>
        <v>159.25</v>
      </c>
      <c r="E291" s="267" cm="1">
        <f t="array" aca="1" ref="E291" ca="1">IF($B291="","",IFERROR(IF(INDEX('Data Tab - BV Infill'!U$37:U$1000,MATCH($B291,INT('Data Tab - BV Infill'!$C$37:$C$1000),0))="",NA(),INDEX('Data Tab - BV Infill'!U$37:U$1000,MATCH($B291,INT('Data Tab - BV Infill'!$C$37:$C$1000),0))),MAX(IF('SCADA Data'!$B$37:$B$402=$B291,'SCADA Data'!F$37:F$402,""),IF('SCADA Data - Historic'!$B$37:$B$402=$B291,'SCADA Data - Historic'!F$37:F$402,""))))</f>
        <v>0</v>
      </c>
      <c r="F291" s="101" t="str">
        <f t="array" aca="1" ref="F291" ca="1">IFERROR(INDEX('Data Tab - BV Infill'!$S$37:$S$402,MATCH($B291,INT('Data Tab - BV Infill'!$C$37:$C$402)*('Data Tab - BV Infill'!$S$37:$S$402&lt;&gt;""),0)),"")</f>
        <v/>
      </c>
      <c r="G291" s="266" cm="1">
        <f t="array" aca="1" ref="G291" ca="1">IF($B291="","",IFERROR(IF(INDEX('Data Tab - MK Infill'!R$37:R$402,MATCH($B291,INT('Data Tab - MK Infill'!$C$37:$C$402),0))="",NA(),INDEX('Data Tab - MK Infill'!R$37:R$402,MATCH($B291,INT('Data Tab - MK Infill'!$C$37:$C$402),0))),MAX(IF('SCADA Data'!$B$37:$B$402=$B291,'SCADA Data'!G$37:G$402,""),IF('SCADA Data - Historic'!$B$37:$B$402=$B291,'SCADA Data - Historic'!G$37:G$402,""))))</f>
        <v>994</v>
      </c>
      <c r="H291" s="101" t="str">
        <f t="array" aca="1" ref="H291" ca="1">IFERROR(INDEX('Data Tab - MK Infill'!$S$37:$S$402,MATCH($B291,INT('Data Tab - MK Infill'!$C$37:$C$402)*('Data Tab - MK Infill'!$S$37:$S$402&lt;&gt;""),0)),"")</f>
        <v/>
      </c>
      <c r="I291" s="266" cm="1">
        <f t="array" aca="1" ref="I291" ca="1">IF($B291="","",IFERROR(IF(INDEX('Data Tab - NH Infill'!R$37:R$1000,MATCH($B291,INT('Data Tab - NH Infill'!$C$37:$C$1000),0))="",NA(),INDEX('Data Tab - NH Infill'!R$37:R$1000,MATCH($B291,INT('Data Tab - NH Infill'!$C$37:$C$1000),0))),MAX(IF('SCADA Data'!$B$37:$B$402=$B291,'SCADA Data'!I$37:I$402,""),IF('SCADA Data - Historic'!$B$37:$B$402=$B291,'SCADA Data - Historic'!I$37:I$402,""))))</f>
        <v>1223</v>
      </c>
      <c r="J291" s="101" t="str">
        <f t="array" aca="1" ref="J291" ca="1">IFERROR(INDEX('Data Tab - NH Infill'!$S$37:$S$1000,MATCH($B291,INT('Data Tab - NH Infill'!$C$37:$C$1000)*('Data Tab - NH Infill'!$S$37:$S$1000&lt;&gt;""),0)),"")</f>
        <v/>
      </c>
      <c r="K291" s="266">
        <f t="array" aca="1" ref="K291" ca="1">IF($B291="","",IFERROR(IF(INDEX('Data Tab - SH Infill'!R$37:R$402,MATCH($B291,INT('Data Tab - SH Infill'!$C$37:$C$402),0))="",NA(),INDEX('Data Tab - SH Infill'!R$37:R$402,MATCH($B291,INT('Data Tab - SH Infill'!$C$37:$C$402),0))),MAX(IF('SCADA Data'!$B$37:$B$8980=$B291,'SCADA Data'!H$37:H$8980,""),IF('SCADA Data - Historic'!$B$37:$B$8980=$B291,'SCADA Data - Historic'!H$37:H$8980,""))))</f>
        <v>172.36000061035156</v>
      </c>
      <c r="L291" s="249" t="str">
        <f t="array" aca="1" ref="L291" ca="1">IFERROR(INDEX('Data Tab - SH Infill'!$S$37:$S$402,MATCH($B291,INT('Data Tab - SH Infill'!$C$37:$C$402)*('Data Tab - SH Infill'!$S$37:$S$402&lt;&gt;""),0)),"")</f>
        <v/>
      </c>
    </row>
    <row r="292" spans="2:12" s="264" customFormat="1" x14ac:dyDescent="0.2">
      <c r="B292" s="265">
        <f t="shared" ca="1" si="4"/>
        <v>45208</v>
      </c>
      <c r="C292" s="268" cm="1">
        <f t="array" aca="1" ref="C292" ca="1">IF($B292="","",IFERROR(IF(INDEX('Data Tab - BV Infill'!R$37:R$1000,MATCH($B292,INT('Data Tab - BV Infill'!$C$37:$C$1000),0))="",NA(),INDEX('Data Tab - BV Infill'!R$37:R$1000,MATCH($B292,INT('Data Tab - BV Infill'!$C$37:$C$1000),0))),MAX(IF('SCADA Data'!$B$37:$B$402=$B292,'SCADA Data'!D$37:D$402,""),IF('SCADA Data - Historic'!$B$37:$B$402=$B292,'SCADA Data - Historic'!D$37:D$402,""))))</f>
        <v>164.125</v>
      </c>
      <c r="D292" s="269" cm="1">
        <f t="array" aca="1" ref="D292" ca="1">IF($B292="","",IFERROR(IF(INDEX('Data Tab - BV Infill'!T$37:T$1000,MATCH($B292,INT('Data Tab - BV Infill'!$C$37:$C$1000),0))="",NA(),INDEX('Data Tab - BV Infill'!T$37:T$1000,MATCH($B292,INT('Data Tab - BV Infill'!$C$37:$C$1000),0))),MAX(IF('SCADA Data'!$B$37:$B$402=$B292,'SCADA Data'!E$37:E$402,""),IF('SCADA Data - Historic'!$B$37:$B$402=$B292,'SCADA Data - Historic'!E$37:E$402,""))))</f>
        <v>124.541015625</v>
      </c>
      <c r="E292" s="269" cm="1">
        <f t="array" aca="1" ref="E292" ca="1">IF($B292="","",IFERROR(IF(INDEX('Data Tab - BV Infill'!U$37:U$1000,MATCH($B292,INT('Data Tab - BV Infill'!$C$37:$C$1000),0))="",NA(),INDEX('Data Tab - BV Infill'!U$37:U$1000,MATCH($B292,INT('Data Tab - BV Infill'!$C$37:$C$1000),0))),MAX(IF('SCADA Data'!$B$37:$B$402=$B292,'SCADA Data'!F$37:F$402,""),IF('SCADA Data - Historic'!$B$37:$B$402=$B292,'SCADA Data - Historic'!F$37:F$402,""))))</f>
        <v>0</v>
      </c>
      <c r="F292" s="114" t="str">
        <f t="array" aca="1" ref="F292" ca="1">IFERROR(INDEX('Data Tab - BV Infill'!$S$37:$S$402,MATCH($B292,INT('Data Tab - BV Infill'!$C$37:$C$402)*('Data Tab - BV Infill'!$S$37:$S$402&lt;&gt;""),0)),"")</f>
        <v/>
      </c>
      <c r="G292" s="270" cm="1">
        <f t="array" aca="1" ref="G292" ca="1">IF($B292="","",IFERROR(IF(INDEX('Data Tab - MK Infill'!R$37:R$402,MATCH($B292,INT('Data Tab - MK Infill'!$C$37:$C$402),0))="",NA(),INDEX('Data Tab - MK Infill'!R$37:R$402,MATCH($B292,INT('Data Tab - MK Infill'!$C$37:$C$402),0))),MAX(IF('SCADA Data'!$B$37:$B$402=$B292,'SCADA Data'!G$37:G$402,""),IF('SCADA Data - Historic'!$B$37:$B$402=$B292,'SCADA Data - Historic'!G$37:G$402,""))))</f>
        <v>895</v>
      </c>
      <c r="H292" s="114" t="str">
        <f t="array" aca="1" ref="H292" ca="1">IFERROR(INDEX('Data Tab - MK Infill'!$S$37:$S$402,MATCH($B292,INT('Data Tab - MK Infill'!$C$37:$C$402)*('Data Tab - MK Infill'!$S$37:$S$402&lt;&gt;""),0)),"")</f>
        <v/>
      </c>
      <c r="I292" s="273" cm="1">
        <f t="array" aca="1" ref="I292" ca="1">IF($B292="","",IFERROR(IF(INDEX('Data Tab - NH Infill'!R$37:R$1000,MATCH($B292,INT('Data Tab - NH Infill'!$C$37:$C$1000),0))="",NA(),INDEX('Data Tab - NH Infill'!R$37:R$1000,MATCH($B292,INT('Data Tab - NH Infill'!$C$37:$C$1000),0))),MAX(IF('SCADA Data'!$B$37:$B$402=$B292,'SCADA Data'!I$37:I$402,""),IF('SCADA Data - Historic'!$B$37:$B$402=$B292,'SCADA Data - Historic'!I$37:I$402,""))))</f>
        <v>1252.5</v>
      </c>
      <c r="J292" s="114" t="str">
        <f t="array" aca="1" ref="J292" ca="1">IFERROR(INDEX('Data Tab - NH Infill'!$S$37:$S$1000,MATCH($B292,INT('Data Tab - NH Infill'!$C$37:$C$1000)*('Data Tab - NH Infill'!$S$37:$S$1000&lt;&gt;""),0)),"")</f>
        <v/>
      </c>
      <c r="K292" s="272">
        <f t="array" aca="1" ref="K292" ca="1">IF($B292="","",IFERROR(IF(INDEX('Data Tab - SH Infill'!R$37:R$402,MATCH($B292,INT('Data Tab - SH Infill'!$C$37:$C$402),0))="",NA(),INDEX('Data Tab - SH Infill'!R$37:R$402,MATCH($B292,INT('Data Tab - SH Infill'!$C$37:$C$402),0))),MAX(IF('SCADA Data'!$B$37:$B$8980=$B292,'SCADA Data'!H$37:H$8980,""),IF('SCADA Data - Historic'!$B$37:$B$8980=$B292,'SCADA Data - Historic'!H$37:H$8980,""))))</f>
        <v>164.97999572753906</v>
      </c>
      <c r="L292" s="250" t="str">
        <f t="array" aca="1" ref="L292" ca="1">IFERROR(INDEX('Data Tab - SH Infill'!$S$37:$S$402,MATCH($B292,INT('Data Tab - SH Infill'!$C$37:$C$402)*('Data Tab - SH Infill'!$S$37:$S$402&lt;&gt;""),0)),"")</f>
        <v/>
      </c>
    </row>
    <row r="293" spans="2:12" s="264" customFormat="1" x14ac:dyDescent="0.2">
      <c r="B293" s="265">
        <f t="shared" ca="1" si="4"/>
        <v>45209</v>
      </c>
      <c r="C293" s="266" cm="1">
        <f t="array" aca="1" ref="C293" ca="1">IF($B293="","",IFERROR(IF(INDEX('Data Tab - BV Infill'!R$37:R$1000,MATCH($B293,INT('Data Tab - BV Infill'!$C$37:$C$1000),0))="",NA(),INDEX('Data Tab - BV Infill'!R$37:R$1000,MATCH($B293,INT('Data Tab - BV Infill'!$C$37:$C$1000),0))),MAX(IF('SCADA Data'!$B$37:$B$402=$B293,'SCADA Data'!D$37:D$402,""),IF('SCADA Data - Historic'!$B$37:$B$402=$B293,'SCADA Data - Historic'!D$37:D$402,""))))</f>
        <v>159.91015625</v>
      </c>
      <c r="D293" s="267" cm="1">
        <f t="array" aca="1" ref="D293" ca="1">IF($B293="","",IFERROR(IF(INDEX('Data Tab - BV Infill'!T$37:T$1000,MATCH($B293,INT('Data Tab - BV Infill'!$C$37:$C$1000),0))="",NA(),INDEX('Data Tab - BV Infill'!T$37:T$1000,MATCH($B293,INT('Data Tab - BV Infill'!$C$37:$C$1000),0))),MAX(IF('SCADA Data'!$B$37:$B$402=$B293,'SCADA Data'!E$37:E$402,""),IF('SCADA Data - Historic'!$B$37:$B$402=$B293,'SCADA Data - Historic'!E$37:E$402,""))))</f>
        <v>223.3359375</v>
      </c>
      <c r="E293" s="267" cm="1">
        <f t="array" aca="1" ref="E293" ca="1">IF($B293="","",IFERROR(IF(INDEX('Data Tab - BV Infill'!U$37:U$1000,MATCH($B293,INT('Data Tab - BV Infill'!$C$37:$C$1000),0))="",NA(),INDEX('Data Tab - BV Infill'!U$37:U$1000,MATCH($B293,INT('Data Tab - BV Infill'!$C$37:$C$1000),0))),MAX(IF('SCADA Data'!$B$37:$B$402=$B293,'SCADA Data'!F$37:F$402,""),IF('SCADA Data - Historic'!$B$37:$B$402=$B293,'SCADA Data - Historic'!F$37:F$402,""))))</f>
        <v>0</v>
      </c>
      <c r="F293" s="101" t="str">
        <f t="array" aca="1" ref="F293" ca="1">IFERROR(INDEX('Data Tab - BV Infill'!$S$37:$S$402,MATCH($B293,INT('Data Tab - BV Infill'!$C$37:$C$402)*('Data Tab - BV Infill'!$S$37:$S$402&lt;&gt;""),0)),"")</f>
        <v/>
      </c>
      <c r="G293" s="266" cm="1">
        <f t="array" aca="1" ref="G293" ca="1">IF($B293="","",IFERROR(IF(INDEX('Data Tab - MK Infill'!R$37:R$402,MATCH($B293,INT('Data Tab - MK Infill'!$C$37:$C$402),0))="",NA(),INDEX('Data Tab - MK Infill'!R$37:R$402,MATCH($B293,INT('Data Tab - MK Infill'!$C$37:$C$402),0))),MAX(IF('SCADA Data'!$B$37:$B$402=$B293,'SCADA Data'!G$37:G$402,""),IF('SCADA Data - Historic'!$B$37:$B$402=$B293,'SCADA Data - Historic'!G$37:G$402,""))))</f>
        <v>738</v>
      </c>
      <c r="H293" s="101" t="str">
        <f t="array" aca="1" ref="H293" ca="1">IFERROR(INDEX('Data Tab - MK Infill'!$S$37:$S$402,MATCH($B293,INT('Data Tab - MK Infill'!$C$37:$C$402)*('Data Tab - MK Infill'!$S$37:$S$402&lt;&gt;""),0)),"")</f>
        <v/>
      </c>
      <c r="I293" s="266" cm="1">
        <f t="array" aca="1" ref="I293" ca="1">IF($B293="","",IFERROR(IF(INDEX('Data Tab - NH Infill'!R$37:R$1000,MATCH($B293,INT('Data Tab - NH Infill'!$C$37:$C$1000),0))="",NA(),INDEX('Data Tab - NH Infill'!R$37:R$1000,MATCH($B293,INT('Data Tab - NH Infill'!$C$37:$C$1000),0))),MAX(IF('SCADA Data'!$B$37:$B$402=$B293,'SCADA Data'!I$37:I$402,""),IF('SCADA Data - Historic'!$B$37:$B$402=$B293,'SCADA Data - Historic'!I$37:I$402,""))))</f>
        <v>1226.5</v>
      </c>
      <c r="J293" s="101" t="str">
        <f t="array" aca="1" ref="J293" ca="1">IFERROR(INDEX('Data Tab - NH Infill'!$S$37:$S$1000,MATCH($B293,INT('Data Tab - NH Infill'!$C$37:$C$1000)*('Data Tab - NH Infill'!$S$37:$S$1000&lt;&gt;""),0)),"")</f>
        <v/>
      </c>
      <c r="K293" s="266">
        <f t="array" aca="1" ref="K293" ca="1">IF($B293="","",IFERROR(IF(INDEX('Data Tab - SH Infill'!R$37:R$402,MATCH($B293,INT('Data Tab - SH Infill'!$C$37:$C$402),0))="",NA(),INDEX('Data Tab - SH Infill'!R$37:R$402,MATCH($B293,INT('Data Tab - SH Infill'!$C$37:$C$402),0))),MAX(IF('SCADA Data'!$B$37:$B$8980=$B293,'SCADA Data'!H$37:H$8980,""),IF('SCADA Data - Historic'!$B$37:$B$8980=$B293,'SCADA Data - Historic'!H$37:H$8980,""))))</f>
        <v>159.92999267578125</v>
      </c>
      <c r="L293" s="249" t="str">
        <f t="array" aca="1" ref="L293" ca="1">IFERROR(INDEX('Data Tab - SH Infill'!$S$37:$S$402,MATCH($B293,INT('Data Tab - SH Infill'!$C$37:$C$402)*('Data Tab - SH Infill'!$S$37:$S$402&lt;&gt;""),0)),"")</f>
        <v/>
      </c>
    </row>
    <row r="294" spans="2:12" s="264" customFormat="1" x14ac:dyDescent="0.2">
      <c r="B294" s="265">
        <f t="shared" ca="1" si="4"/>
        <v>45210</v>
      </c>
      <c r="C294" s="268" cm="1">
        <f t="array" aca="1" ref="C294" ca="1">IF($B294="","",IFERROR(IF(INDEX('Data Tab - BV Infill'!R$37:R$1000,MATCH($B294,INT('Data Tab - BV Infill'!$C$37:$C$1000),0))="",NA(),INDEX('Data Tab - BV Infill'!R$37:R$1000,MATCH($B294,INT('Data Tab - BV Infill'!$C$37:$C$1000),0))),MAX(IF('SCADA Data'!$B$37:$B$402=$B294,'SCADA Data'!D$37:D$402,""),IF('SCADA Data - Historic'!$B$37:$B$402=$B294,'SCADA Data - Historic'!D$37:D$402,""))))</f>
        <v>159.859375</v>
      </c>
      <c r="D294" s="269" cm="1">
        <f t="array" aca="1" ref="D294" ca="1">IF($B294="","",IFERROR(IF(INDEX('Data Tab - BV Infill'!T$37:T$1000,MATCH($B294,INT('Data Tab - BV Infill'!$C$37:$C$1000),0))="",NA(),INDEX('Data Tab - BV Infill'!T$37:T$1000,MATCH($B294,INT('Data Tab - BV Infill'!$C$37:$C$1000),0))),MAX(IF('SCADA Data'!$B$37:$B$402=$B294,'SCADA Data'!E$37:E$402,""),IF('SCADA Data - Historic'!$B$37:$B$402=$B294,'SCADA Data - Historic'!E$37:E$402,""))))</f>
        <v>128.654296875</v>
      </c>
      <c r="E294" s="269" cm="1">
        <f t="array" aca="1" ref="E294" ca="1">IF($B294="","",IFERROR(IF(INDEX('Data Tab - BV Infill'!U$37:U$1000,MATCH($B294,INT('Data Tab - BV Infill'!$C$37:$C$1000),0))="",NA(),INDEX('Data Tab - BV Infill'!U$37:U$1000,MATCH($B294,INT('Data Tab - BV Infill'!$C$37:$C$1000),0))),MAX(IF('SCADA Data'!$B$37:$B$402=$B294,'SCADA Data'!F$37:F$402,""),IF('SCADA Data - Historic'!$B$37:$B$402=$B294,'SCADA Data - Historic'!F$37:F$402,""))))</f>
        <v>0</v>
      </c>
      <c r="F294" s="114" t="str">
        <f t="array" aca="1" ref="F294" ca="1">IFERROR(INDEX('Data Tab - BV Infill'!$S$37:$S$402,MATCH($B294,INT('Data Tab - BV Infill'!$C$37:$C$402)*('Data Tab - BV Infill'!$S$37:$S$402&lt;&gt;""),0)),"")</f>
        <v/>
      </c>
      <c r="G294" s="270" cm="1">
        <f t="array" aca="1" ref="G294" ca="1">IF($B294="","",IFERROR(IF(INDEX('Data Tab - MK Infill'!R$37:R$402,MATCH($B294,INT('Data Tab - MK Infill'!$C$37:$C$402),0))="",NA(),INDEX('Data Tab - MK Infill'!R$37:R$402,MATCH($B294,INT('Data Tab - MK Infill'!$C$37:$C$402),0))),MAX(IF('SCADA Data'!$B$37:$B$402=$B294,'SCADA Data'!G$37:G$402,""),IF('SCADA Data - Historic'!$B$37:$B$402=$B294,'SCADA Data - Historic'!G$37:G$402,""))))</f>
        <v>705</v>
      </c>
      <c r="H294" s="114" t="str">
        <f t="array" aca="1" ref="H294" ca="1">IFERROR(INDEX('Data Tab - MK Infill'!$S$37:$S$402,MATCH($B294,INT('Data Tab - MK Infill'!$C$37:$C$402)*('Data Tab - MK Infill'!$S$37:$S$402&lt;&gt;""),0)),"")</f>
        <v/>
      </c>
      <c r="I294" s="273" cm="1">
        <f t="array" aca="1" ref="I294" ca="1">IF($B294="","",IFERROR(IF(INDEX('Data Tab - NH Infill'!R$37:R$1000,MATCH($B294,INT('Data Tab - NH Infill'!$C$37:$C$1000),0))="",NA(),INDEX('Data Tab - NH Infill'!R$37:R$1000,MATCH($B294,INT('Data Tab - NH Infill'!$C$37:$C$1000),0))),MAX(IF('SCADA Data'!$B$37:$B$402=$B294,'SCADA Data'!I$37:I$402,""),IF('SCADA Data - Historic'!$B$37:$B$402=$B294,'SCADA Data - Historic'!I$37:I$402,""))))</f>
        <v>1176</v>
      </c>
      <c r="J294" s="114" t="str">
        <f t="array" aca="1" ref="J294" ca="1">IFERROR(INDEX('Data Tab - NH Infill'!$S$37:$S$1000,MATCH($B294,INT('Data Tab - NH Infill'!$C$37:$C$1000)*('Data Tab - NH Infill'!$S$37:$S$1000&lt;&gt;""),0)),"")</f>
        <v/>
      </c>
      <c r="K294" s="272">
        <f t="array" aca="1" ref="K294" ca="1">IF($B294="","",IFERROR(IF(INDEX('Data Tab - SH Infill'!R$37:R$402,MATCH($B294,INT('Data Tab - SH Infill'!$C$37:$C$402),0))="",NA(),INDEX('Data Tab - SH Infill'!R$37:R$402,MATCH($B294,INT('Data Tab - SH Infill'!$C$37:$C$402),0))),MAX(IF('SCADA Data'!$B$37:$B$8980=$B294,'SCADA Data'!H$37:H$8980,""),IF('SCADA Data - Historic'!$B$37:$B$8980=$B294,'SCADA Data - Historic'!H$37:H$8980,""))))</f>
        <v>170.78999328613281</v>
      </c>
      <c r="L294" s="250" t="str">
        <f t="array" aca="1" ref="L294" ca="1">IFERROR(INDEX('Data Tab - SH Infill'!$S$37:$S$402,MATCH($B294,INT('Data Tab - SH Infill'!$C$37:$C$402)*('Data Tab - SH Infill'!$S$37:$S$402&lt;&gt;""),0)),"")</f>
        <v/>
      </c>
    </row>
    <row r="295" spans="2:12" s="264" customFormat="1" x14ac:dyDescent="0.2">
      <c r="B295" s="265">
        <f t="shared" ca="1" si="4"/>
        <v>45211</v>
      </c>
      <c r="C295" s="266" cm="1">
        <f t="array" aca="1" ref="C295" ca="1">IF($B295="","",IFERROR(IF(INDEX('Data Tab - BV Infill'!R$37:R$1000,MATCH($B295,INT('Data Tab - BV Infill'!$C$37:$C$1000),0))="",NA(),INDEX('Data Tab - BV Infill'!R$37:R$1000,MATCH($B295,INT('Data Tab - BV Infill'!$C$37:$C$1000),0))),MAX(IF('SCADA Data'!$B$37:$B$402=$B295,'SCADA Data'!D$37:D$402,""),IF('SCADA Data - Historic'!$B$37:$B$402=$B295,'SCADA Data - Historic'!D$37:D$402,""))))</f>
        <v>156.5078125</v>
      </c>
      <c r="D295" s="267" cm="1">
        <f t="array" aca="1" ref="D295" ca="1">IF($B295="","",IFERROR(IF(INDEX('Data Tab - BV Infill'!T$37:T$1000,MATCH($B295,INT('Data Tab - BV Infill'!$C$37:$C$1000),0))="",NA(),INDEX('Data Tab - BV Infill'!T$37:T$1000,MATCH($B295,INT('Data Tab - BV Infill'!$C$37:$C$1000),0))),MAX(IF('SCADA Data'!$B$37:$B$402=$B295,'SCADA Data'!E$37:E$402,""),IF('SCADA Data - Historic'!$B$37:$B$402=$B295,'SCADA Data - Historic'!E$37:E$402,""))))</f>
        <v>184.259765625</v>
      </c>
      <c r="E295" s="267" cm="1">
        <f t="array" aca="1" ref="E295" ca="1">IF($B295="","",IFERROR(IF(INDEX('Data Tab - BV Infill'!U$37:U$1000,MATCH($B295,INT('Data Tab - BV Infill'!$C$37:$C$1000),0))="",NA(),INDEX('Data Tab - BV Infill'!U$37:U$1000,MATCH($B295,INT('Data Tab - BV Infill'!$C$37:$C$1000),0))),MAX(IF('SCADA Data'!$B$37:$B$402=$B295,'SCADA Data'!F$37:F$402,""),IF('SCADA Data - Historic'!$B$37:$B$402=$B295,'SCADA Data - Historic'!F$37:F$402,""))))</f>
        <v>0</v>
      </c>
      <c r="F295" s="101" t="str">
        <f t="array" aca="1" ref="F295" ca="1">IFERROR(INDEX('Data Tab - BV Infill'!$S$37:$S$402,MATCH($B295,INT('Data Tab - BV Infill'!$C$37:$C$402)*('Data Tab - BV Infill'!$S$37:$S$402&lt;&gt;""),0)),"")</f>
        <v/>
      </c>
      <c r="G295" s="266" cm="1">
        <f t="array" aca="1" ref="G295" ca="1">IF($B295="","",IFERROR(IF(INDEX('Data Tab - MK Infill'!R$37:R$402,MATCH($B295,INT('Data Tab - MK Infill'!$C$37:$C$402),0))="",NA(),INDEX('Data Tab - MK Infill'!R$37:R$402,MATCH($B295,INT('Data Tab - MK Infill'!$C$37:$C$402),0))),MAX(IF('SCADA Data'!$B$37:$B$402=$B295,'SCADA Data'!G$37:G$402,""),IF('SCADA Data - Historic'!$B$37:$B$402=$B295,'SCADA Data - Historic'!G$37:G$402,""))))</f>
        <v>700</v>
      </c>
      <c r="H295" s="101" t="str">
        <f t="array" aca="1" ref="H295" ca="1">IFERROR(INDEX('Data Tab - MK Infill'!$S$37:$S$402,MATCH($B295,INT('Data Tab - MK Infill'!$C$37:$C$402)*('Data Tab - MK Infill'!$S$37:$S$402&lt;&gt;""),0)),"")</f>
        <v/>
      </c>
      <c r="I295" s="266" cm="1">
        <f t="array" aca="1" ref="I295" ca="1">IF($B295="","",IFERROR(IF(INDEX('Data Tab - NH Infill'!R$37:R$1000,MATCH($B295,INT('Data Tab - NH Infill'!$C$37:$C$1000),0))="",NA(),INDEX('Data Tab - NH Infill'!R$37:R$1000,MATCH($B295,INT('Data Tab - NH Infill'!$C$37:$C$1000),0))),MAX(IF('SCADA Data'!$B$37:$B$402=$B295,'SCADA Data'!I$37:I$402,""),IF('SCADA Data - Historic'!$B$37:$B$402=$B295,'SCADA Data - Historic'!I$37:I$402,""))))</f>
        <v>1249</v>
      </c>
      <c r="J295" s="101" t="str">
        <f t="array" aca="1" ref="J295" ca="1">IFERROR(INDEX('Data Tab - NH Infill'!$S$37:$S$1000,MATCH($B295,INT('Data Tab - NH Infill'!$C$37:$C$1000)*('Data Tab - NH Infill'!$S$37:$S$1000&lt;&gt;""),0)),"")</f>
        <v/>
      </c>
      <c r="K295" s="266">
        <f t="array" aca="1" ref="K295" ca="1">IF($B295="","",IFERROR(IF(INDEX('Data Tab - SH Infill'!R$37:R$402,MATCH($B295,INT('Data Tab - SH Infill'!$C$37:$C$402),0))="",NA(),INDEX('Data Tab - SH Infill'!R$37:R$402,MATCH($B295,INT('Data Tab - SH Infill'!$C$37:$C$402),0))),MAX(IF('SCADA Data'!$B$37:$B$8980=$B295,'SCADA Data'!H$37:H$8980,""),IF('SCADA Data - Historic'!$B$37:$B$8980=$B295,'SCADA Data - Historic'!H$37:H$8980,""))))</f>
        <v>178.00999450683594</v>
      </c>
      <c r="L295" s="249" t="str">
        <f t="array" aca="1" ref="L295" ca="1">IFERROR(INDEX('Data Tab - SH Infill'!$S$37:$S$402,MATCH($B295,INT('Data Tab - SH Infill'!$C$37:$C$402)*('Data Tab - SH Infill'!$S$37:$S$402&lt;&gt;""),0)),"")</f>
        <v/>
      </c>
    </row>
    <row r="296" spans="2:12" s="264" customFormat="1" x14ac:dyDescent="0.2">
      <c r="B296" s="265">
        <f t="shared" ca="1" si="4"/>
        <v>45212</v>
      </c>
      <c r="C296" s="268" cm="1">
        <f t="array" aca="1" ref="C296" ca="1">IF($B296="","",IFERROR(IF(INDEX('Data Tab - BV Infill'!R$37:R$1000,MATCH($B296,INT('Data Tab - BV Infill'!$C$37:$C$1000),0))="",NA(),INDEX('Data Tab - BV Infill'!R$37:R$1000,MATCH($B296,INT('Data Tab - BV Infill'!$C$37:$C$1000),0))),MAX(IF('SCADA Data'!$B$37:$B$402=$B296,'SCADA Data'!D$37:D$402,""),IF('SCADA Data - Historic'!$B$37:$B$402=$B296,'SCADA Data - Historic'!D$37:D$402,""))))</f>
        <v>157.9296875</v>
      </c>
      <c r="D296" s="269" cm="1">
        <f t="array" aca="1" ref="D296" ca="1">IF($B296="","",IFERROR(IF(INDEX('Data Tab - BV Infill'!T$37:T$1000,MATCH($B296,INT('Data Tab - BV Infill'!$C$37:$C$1000),0))="",NA(),INDEX('Data Tab - BV Infill'!T$37:T$1000,MATCH($B296,INT('Data Tab - BV Infill'!$C$37:$C$1000),0))),MAX(IF('SCADA Data'!$B$37:$B$402=$B296,'SCADA Data'!E$37:E$402,""),IF('SCADA Data - Historic'!$B$37:$B$402=$B296,'SCADA Data - Historic'!E$37:E$402,""))))</f>
        <v>154.705078125</v>
      </c>
      <c r="E296" s="269" cm="1">
        <f t="array" aca="1" ref="E296" ca="1">IF($B296="","",IFERROR(IF(INDEX('Data Tab - BV Infill'!U$37:U$1000,MATCH($B296,INT('Data Tab - BV Infill'!$C$37:$C$1000),0))="",NA(),INDEX('Data Tab - BV Infill'!U$37:U$1000,MATCH($B296,INT('Data Tab - BV Infill'!$C$37:$C$1000),0))),MAX(IF('SCADA Data'!$B$37:$B$402=$B296,'SCADA Data'!F$37:F$402,""),IF('SCADA Data - Historic'!$B$37:$B$402=$B296,'SCADA Data - Historic'!F$37:F$402,""))))</f>
        <v>0</v>
      </c>
      <c r="F296" s="114" t="str">
        <f t="array" aca="1" ref="F296" ca="1">IFERROR(INDEX('Data Tab - BV Infill'!$S$37:$S$402,MATCH($B296,INT('Data Tab - BV Infill'!$C$37:$C$402)*('Data Tab - BV Infill'!$S$37:$S$402&lt;&gt;""),0)),"")</f>
        <v/>
      </c>
      <c r="G296" s="270" cm="1">
        <f t="array" aca="1" ref="G296" ca="1">IF($B296="","",IFERROR(IF(INDEX('Data Tab - MK Infill'!R$37:R$402,MATCH($B296,INT('Data Tab - MK Infill'!$C$37:$C$402),0))="",NA(),INDEX('Data Tab - MK Infill'!R$37:R$402,MATCH($B296,INT('Data Tab - MK Infill'!$C$37:$C$402),0))),MAX(IF('SCADA Data'!$B$37:$B$402=$B296,'SCADA Data'!G$37:G$402,""),IF('SCADA Data - Historic'!$B$37:$B$402=$B296,'SCADA Data - Historic'!G$37:G$402,""))))</f>
        <v>698</v>
      </c>
      <c r="H296" s="114" t="str">
        <f t="array" aca="1" ref="H296" ca="1">IFERROR(INDEX('Data Tab - MK Infill'!$S$37:$S$402,MATCH($B296,INT('Data Tab - MK Infill'!$C$37:$C$402)*('Data Tab - MK Infill'!$S$37:$S$402&lt;&gt;""),0)),"")</f>
        <v/>
      </c>
      <c r="I296" s="273" cm="1">
        <f t="array" aca="1" ref="I296" ca="1">IF($B296="","",IFERROR(IF(INDEX('Data Tab - NH Infill'!R$37:R$1000,MATCH($B296,INT('Data Tab - NH Infill'!$C$37:$C$1000),0))="",NA(),INDEX('Data Tab - NH Infill'!R$37:R$1000,MATCH($B296,INT('Data Tab - NH Infill'!$C$37:$C$1000),0))),MAX(IF('SCADA Data'!$B$37:$B$402=$B296,'SCADA Data'!I$37:I$402,""),IF('SCADA Data - Historic'!$B$37:$B$402=$B296,'SCADA Data - Historic'!I$37:I$402,""))))</f>
        <v>1235</v>
      </c>
      <c r="J296" s="114" t="str">
        <f t="array" aca="1" ref="J296" ca="1">IFERROR(INDEX('Data Tab - NH Infill'!$S$37:$S$1000,MATCH($B296,INT('Data Tab - NH Infill'!$C$37:$C$1000)*('Data Tab - NH Infill'!$S$37:$S$1000&lt;&gt;""),0)),"")</f>
        <v/>
      </c>
      <c r="K296" s="272">
        <f t="array" aca="1" ref="K296" ca="1">IF($B296="","",IFERROR(IF(INDEX('Data Tab - SH Infill'!R$37:R$402,MATCH($B296,INT('Data Tab - SH Infill'!$C$37:$C$402),0))="",NA(),INDEX('Data Tab - SH Infill'!R$37:R$402,MATCH($B296,INT('Data Tab - SH Infill'!$C$37:$C$402),0))),MAX(IF('SCADA Data'!$B$37:$B$8980=$B296,'SCADA Data'!H$37:H$8980,""),IF('SCADA Data - Historic'!$B$37:$B$8980=$B296,'SCADA Data - Historic'!H$37:H$8980,""))))</f>
        <v>172.19000244140625</v>
      </c>
      <c r="L296" s="250" t="str">
        <f t="array" aca="1" ref="L296" ca="1">IFERROR(INDEX('Data Tab - SH Infill'!$S$37:$S$402,MATCH($B296,INT('Data Tab - SH Infill'!$C$37:$C$402)*('Data Tab - SH Infill'!$S$37:$S$402&lt;&gt;""),0)),"")</f>
        <v/>
      </c>
    </row>
    <row r="297" spans="2:12" s="264" customFormat="1" x14ac:dyDescent="0.2">
      <c r="B297" s="265">
        <f t="shared" ca="1" si="4"/>
        <v>45213</v>
      </c>
      <c r="C297" s="266" cm="1">
        <f t="array" aca="1" ref="C297" ca="1">IF($B297="","",IFERROR(IF(INDEX('Data Tab - BV Infill'!R$37:R$1000,MATCH($B297,INT('Data Tab - BV Infill'!$C$37:$C$1000),0))="",NA(),INDEX('Data Tab - BV Infill'!R$37:R$1000,MATCH($B297,INT('Data Tab - BV Infill'!$C$37:$C$1000),0))),MAX(IF('SCADA Data'!$B$37:$B$402=$B297,'SCADA Data'!D$37:D$402,""),IF('SCADA Data - Historic'!$B$37:$B$402=$B297,'SCADA Data - Historic'!D$37:D$402,""))))</f>
        <v>159.046875</v>
      </c>
      <c r="D297" s="267" cm="1">
        <f t="array" aca="1" ref="D297" ca="1">IF($B297="","",IFERROR(IF(INDEX('Data Tab - BV Infill'!T$37:T$1000,MATCH($B297,INT('Data Tab - BV Infill'!$C$37:$C$1000),0))="",NA(),INDEX('Data Tab - BV Infill'!T$37:T$1000,MATCH($B297,INT('Data Tab - BV Infill'!$C$37:$C$1000),0))),MAX(IF('SCADA Data'!$B$37:$B$402=$B297,'SCADA Data'!E$37:E$402,""),IF('SCADA Data - Historic'!$B$37:$B$402=$B297,'SCADA Data - Historic'!E$37:E$402,""))))</f>
        <v>154.705078125</v>
      </c>
      <c r="E297" s="267" cm="1">
        <f t="array" aca="1" ref="E297" ca="1">IF($B297="","",IFERROR(IF(INDEX('Data Tab - BV Infill'!U$37:U$1000,MATCH($B297,INT('Data Tab - BV Infill'!$C$37:$C$1000),0))="",NA(),INDEX('Data Tab - BV Infill'!U$37:U$1000,MATCH($B297,INT('Data Tab - BV Infill'!$C$37:$C$1000),0))),MAX(IF('SCADA Data'!$B$37:$B$402=$B297,'SCADA Data'!F$37:F$402,""),IF('SCADA Data - Historic'!$B$37:$B$402=$B297,'SCADA Data - Historic'!F$37:F$402,""))))</f>
        <v>0</v>
      </c>
      <c r="F297" s="101" t="str">
        <f t="array" aca="1" ref="F297" ca="1">IFERROR(INDEX('Data Tab - BV Infill'!$S$37:$S$402,MATCH($B297,INT('Data Tab - BV Infill'!$C$37:$C$402)*('Data Tab - BV Infill'!$S$37:$S$402&lt;&gt;""),0)),"")</f>
        <v/>
      </c>
      <c r="G297" s="266" cm="1">
        <f t="array" aca="1" ref="G297" ca="1">IF($B297="","",IFERROR(IF(INDEX('Data Tab - MK Infill'!R$37:R$402,MATCH($B297,INT('Data Tab - MK Infill'!$C$37:$C$402),0))="",NA(),INDEX('Data Tab - MK Infill'!R$37:R$402,MATCH($B297,INT('Data Tab - MK Infill'!$C$37:$C$402),0))),MAX(IF('SCADA Data'!$B$37:$B$402=$B297,'SCADA Data'!G$37:G$402,""),IF('SCADA Data - Historic'!$B$37:$B$402=$B297,'SCADA Data - Historic'!G$37:G$402,""))))</f>
        <v>692</v>
      </c>
      <c r="H297" s="101" t="str">
        <f t="array" aca="1" ref="H297" ca="1">IFERROR(INDEX('Data Tab - MK Infill'!$S$37:$S$402,MATCH($B297,INT('Data Tab - MK Infill'!$C$37:$C$402)*('Data Tab - MK Infill'!$S$37:$S$402&lt;&gt;""),0)),"")</f>
        <v/>
      </c>
      <c r="I297" s="266" cm="1">
        <f t="array" aca="1" ref="I297" ca="1">IF($B297="","",IFERROR(IF(INDEX('Data Tab - NH Infill'!R$37:R$1000,MATCH($B297,INT('Data Tab - NH Infill'!$C$37:$C$1000),0))="",NA(),INDEX('Data Tab - NH Infill'!R$37:R$1000,MATCH($B297,INT('Data Tab - NH Infill'!$C$37:$C$1000),0))),MAX(IF('SCADA Data'!$B$37:$B$402=$B297,'SCADA Data'!I$37:I$402,""),IF('SCADA Data - Historic'!$B$37:$B$402=$B297,'SCADA Data - Historic'!I$37:I$402,""))))</f>
        <v>1291.5</v>
      </c>
      <c r="J297" s="101" t="str">
        <f t="array" aca="1" ref="J297" ca="1">IFERROR(INDEX('Data Tab - NH Infill'!$S$37:$S$1000,MATCH($B297,INT('Data Tab - NH Infill'!$C$37:$C$1000)*('Data Tab - NH Infill'!$S$37:$S$1000&lt;&gt;""),0)),"")</f>
        <v/>
      </c>
      <c r="K297" s="266">
        <f t="array" aca="1" ref="K297" ca="1">IF($B297="","",IFERROR(IF(INDEX('Data Tab - SH Infill'!R$37:R$402,MATCH($B297,INT('Data Tab - SH Infill'!$C$37:$C$402),0))="",NA(),INDEX('Data Tab - SH Infill'!R$37:R$402,MATCH($B297,INT('Data Tab - SH Infill'!$C$37:$C$402),0))),MAX(IF('SCADA Data'!$B$37:$B$8980=$B297,'SCADA Data'!H$37:H$8980,""),IF('SCADA Data - Historic'!$B$37:$B$8980=$B297,'SCADA Data - Historic'!H$37:H$8980,""))))</f>
        <v>169.92999267578125</v>
      </c>
      <c r="L297" s="249" t="str">
        <f t="array" aca="1" ref="L297" ca="1">IFERROR(INDEX('Data Tab - SH Infill'!$S$37:$S$402,MATCH($B297,INT('Data Tab - SH Infill'!$C$37:$C$402)*('Data Tab - SH Infill'!$S$37:$S$402&lt;&gt;""),0)),"")</f>
        <v/>
      </c>
    </row>
    <row r="298" spans="2:12" s="264" customFormat="1" x14ac:dyDescent="0.2">
      <c r="B298" s="265">
        <f t="shared" ca="1" si="4"/>
        <v>45214</v>
      </c>
      <c r="C298" s="268" cm="1">
        <f t="array" aca="1" ref="C298" ca="1">IF($B298="","",IFERROR(IF(INDEX('Data Tab - BV Infill'!R$37:R$1000,MATCH($B298,INT('Data Tab - BV Infill'!$C$37:$C$1000),0))="",NA(),INDEX('Data Tab - BV Infill'!R$37:R$1000,MATCH($B298,INT('Data Tab - BV Infill'!$C$37:$C$1000),0))),MAX(IF('SCADA Data'!$B$37:$B$402=$B298,'SCADA Data'!D$37:D$402,""),IF('SCADA Data - Historic'!$B$37:$B$402=$B298,'SCADA Data - Historic'!D$37:D$402,""))))</f>
        <v>160.3671875</v>
      </c>
      <c r="D298" s="269" cm="1">
        <f t="array" aca="1" ref="D298" ca="1">IF($B298="","",IFERROR(IF(INDEX('Data Tab - BV Infill'!T$37:T$1000,MATCH($B298,INT('Data Tab - BV Infill'!$C$37:$C$1000),0))="",NA(),INDEX('Data Tab - BV Infill'!T$37:T$1000,MATCH($B298,INT('Data Tab - BV Infill'!$C$37:$C$1000),0))),MAX(IF('SCADA Data'!$B$37:$B$402=$B298,'SCADA Data'!E$37:E$402,""),IF('SCADA Data - Historic'!$B$37:$B$402=$B298,'SCADA Data - Historic'!E$37:E$402,""))))</f>
        <v>154.984375</v>
      </c>
      <c r="E298" s="269" cm="1">
        <f t="array" aca="1" ref="E298" ca="1">IF($B298="","",IFERROR(IF(INDEX('Data Tab - BV Infill'!U$37:U$1000,MATCH($B298,INT('Data Tab - BV Infill'!$C$37:$C$1000),0))="",NA(),INDEX('Data Tab - BV Infill'!U$37:U$1000,MATCH($B298,INT('Data Tab - BV Infill'!$C$37:$C$1000),0))),MAX(IF('SCADA Data'!$B$37:$B$402=$B298,'SCADA Data'!F$37:F$402,""),IF('SCADA Data - Historic'!$B$37:$B$402=$B298,'SCADA Data - Historic'!F$37:F$402,""))))</f>
        <v>0</v>
      </c>
      <c r="F298" s="114" t="str">
        <f t="array" aca="1" ref="F298" ca="1">IFERROR(INDEX('Data Tab - BV Infill'!$S$37:$S$402,MATCH($B298,INT('Data Tab - BV Infill'!$C$37:$C$402)*('Data Tab - BV Infill'!$S$37:$S$402&lt;&gt;""),0)),"")</f>
        <v/>
      </c>
      <c r="G298" s="270" cm="1">
        <f t="array" aca="1" ref="G298" ca="1">IF($B298="","",IFERROR(IF(INDEX('Data Tab - MK Infill'!R$37:R$402,MATCH($B298,INT('Data Tab - MK Infill'!$C$37:$C$402),0))="",NA(),INDEX('Data Tab - MK Infill'!R$37:R$402,MATCH($B298,INT('Data Tab - MK Infill'!$C$37:$C$402),0))),MAX(IF('SCADA Data'!$B$37:$B$402=$B298,'SCADA Data'!G$37:G$402,""),IF('SCADA Data - Historic'!$B$37:$B$402=$B298,'SCADA Data - Historic'!G$37:G$402,""))))</f>
        <v>673</v>
      </c>
      <c r="H298" s="114" t="str">
        <f t="array" aca="1" ref="H298" ca="1">IFERROR(INDEX('Data Tab - MK Infill'!$S$37:$S$402,MATCH($B298,INT('Data Tab - MK Infill'!$C$37:$C$402)*('Data Tab - MK Infill'!$S$37:$S$402&lt;&gt;""),0)),"")</f>
        <v/>
      </c>
      <c r="I298" s="273" cm="1">
        <f t="array" aca="1" ref="I298" ca="1">IF($B298="","",IFERROR(IF(INDEX('Data Tab - NH Infill'!R$37:R$1000,MATCH($B298,INT('Data Tab - NH Infill'!$C$37:$C$1000),0))="",NA(),INDEX('Data Tab - NH Infill'!R$37:R$1000,MATCH($B298,INT('Data Tab - NH Infill'!$C$37:$C$1000),0))),MAX(IF('SCADA Data'!$B$37:$B$402=$B298,'SCADA Data'!I$37:I$402,""),IF('SCADA Data - Historic'!$B$37:$B$402=$B298,'SCADA Data - Historic'!I$37:I$402,""))))</f>
        <v>1277</v>
      </c>
      <c r="J298" s="114" t="str">
        <f t="array" aca="1" ref="J298" ca="1">IFERROR(INDEX('Data Tab - NH Infill'!$S$37:$S$1000,MATCH($B298,INT('Data Tab - NH Infill'!$C$37:$C$1000)*('Data Tab - NH Infill'!$S$37:$S$1000&lt;&gt;""),0)),"")</f>
        <v/>
      </c>
      <c r="K298" s="272">
        <f t="array" aca="1" ref="K298" ca="1">IF($B298="","",IFERROR(IF(INDEX('Data Tab - SH Infill'!R$37:R$402,MATCH($B298,INT('Data Tab - SH Infill'!$C$37:$C$402),0))="",NA(),INDEX('Data Tab - SH Infill'!R$37:R$402,MATCH($B298,INT('Data Tab - SH Infill'!$C$37:$C$402),0))),MAX(IF('SCADA Data'!$B$37:$B$8980=$B298,'SCADA Data'!H$37:H$8980,""),IF('SCADA Data - Historic'!$B$37:$B$8980=$B298,'SCADA Data - Historic'!H$37:H$8980,""))))</f>
        <v>172.47999572753906</v>
      </c>
      <c r="L298" s="250" t="str">
        <f t="array" aca="1" ref="L298" ca="1">IFERROR(INDEX('Data Tab - SH Infill'!$S$37:$S$402,MATCH($B298,INT('Data Tab - SH Infill'!$C$37:$C$402)*('Data Tab - SH Infill'!$S$37:$S$402&lt;&gt;""),0)),"")</f>
        <v/>
      </c>
    </row>
    <row r="299" spans="2:12" s="264" customFormat="1" x14ac:dyDescent="0.2">
      <c r="B299" s="265">
        <f t="shared" ca="1" si="4"/>
        <v>45215</v>
      </c>
      <c r="C299" s="266" cm="1">
        <f t="array" aca="1" ref="C299" ca="1">IF($B299="","",IFERROR(IF(INDEX('Data Tab - BV Infill'!R$37:R$1000,MATCH($B299,INT('Data Tab - BV Infill'!$C$37:$C$1000),0))="",NA(),INDEX('Data Tab - BV Infill'!R$37:R$1000,MATCH($B299,INT('Data Tab - BV Infill'!$C$37:$C$1000),0))),MAX(IF('SCADA Data'!$B$37:$B$402=$B299,'SCADA Data'!D$37:D$402,""),IF('SCADA Data - Historic'!$B$37:$B$402=$B299,'SCADA Data - Historic'!D$37:D$402,""))))</f>
        <v>167.2734375</v>
      </c>
      <c r="D299" s="267" cm="1">
        <f t="array" aca="1" ref="D299" ca="1">IF($B299="","",IFERROR(IF(INDEX('Data Tab - BV Infill'!T$37:T$1000,MATCH($B299,INT('Data Tab - BV Infill'!$C$37:$C$1000),0))="",NA(),INDEX('Data Tab - BV Infill'!T$37:T$1000,MATCH($B299,INT('Data Tab - BV Infill'!$C$37:$C$1000),0))),MAX(IF('SCADA Data'!$B$37:$B$402=$B299,'SCADA Data'!E$37:E$402,""),IF('SCADA Data - Historic'!$B$37:$B$402=$B299,'SCADA Data - Historic'!E$37:E$402,""))))</f>
        <v>176.998046875</v>
      </c>
      <c r="E299" s="267" cm="1">
        <f t="array" aca="1" ref="E299" ca="1">IF($B299="","",IFERROR(IF(INDEX('Data Tab - BV Infill'!U$37:U$1000,MATCH($B299,INT('Data Tab - BV Infill'!$C$37:$C$1000),0))="",NA(),INDEX('Data Tab - BV Infill'!U$37:U$1000,MATCH($B299,INT('Data Tab - BV Infill'!$C$37:$C$1000),0))),MAX(IF('SCADA Data'!$B$37:$B$402=$B299,'SCADA Data'!F$37:F$402,""),IF('SCADA Data - Historic'!$B$37:$B$402=$B299,'SCADA Data - Historic'!F$37:F$402,""))))</f>
        <v>0</v>
      </c>
      <c r="F299" s="101" t="str">
        <f t="array" aca="1" ref="F299" ca="1">IFERROR(INDEX('Data Tab - BV Infill'!$S$37:$S$402,MATCH($B299,INT('Data Tab - BV Infill'!$C$37:$C$402)*('Data Tab - BV Infill'!$S$37:$S$402&lt;&gt;""),0)),"")</f>
        <v/>
      </c>
      <c r="G299" s="266" cm="1">
        <f t="array" aca="1" ref="G299" ca="1">IF($B299="","",IFERROR(IF(INDEX('Data Tab - MK Infill'!R$37:R$402,MATCH($B299,INT('Data Tab - MK Infill'!$C$37:$C$402),0))="",NA(),INDEX('Data Tab - MK Infill'!R$37:R$402,MATCH($B299,INT('Data Tab - MK Infill'!$C$37:$C$402),0))),MAX(IF('SCADA Data'!$B$37:$B$402=$B299,'SCADA Data'!G$37:G$402,""),IF('SCADA Data - Historic'!$B$37:$B$402=$B299,'SCADA Data - Historic'!G$37:G$402,""))))</f>
        <v>634</v>
      </c>
      <c r="H299" s="101" t="str">
        <f t="array" aca="1" ref="H299" ca="1">IFERROR(INDEX('Data Tab - MK Infill'!$S$37:$S$402,MATCH($B299,INT('Data Tab - MK Infill'!$C$37:$C$402)*('Data Tab - MK Infill'!$S$37:$S$402&lt;&gt;""),0)),"")</f>
        <v/>
      </c>
      <c r="I299" s="266" cm="1">
        <f t="array" aca="1" ref="I299" ca="1">IF($B299="","",IFERROR(IF(INDEX('Data Tab - NH Infill'!R$37:R$1000,MATCH($B299,INT('Data Tab - NH Infill'!$C$37:$C$1000),0))="",NA(),INDEX('Data Tab - NH Infill'!R$37:R$1000,MATCH($B299,INT('Data Tab - NH Infill'!$C$37:$C$1000),0))),MAX(IF('SCADA Data'!$B$37:$B$402=$B299,'SCADA Data'!I$37:I$402,""),IF('SCADA Data - Historic'!$B$37:$B$402=$B299,'SCADA Data - Historic'!I$37:I$402,""))))</f>
        <v>1216.5</v>
      </c>
      <c r="J299" s="101" t="str">
        <f t="array" aca="1" ref="J299" ca="1">IFERROR(INDEX('Data Tab - NH Infill'!$S$37:$S$1000,MATCH($B299,INT('Data Tab - NH Infill'!$C$37:$C$1000)*('Data Tab - NH Infill'!$S$37:$S$1000&lt;&gt;""),0)),"")</f>
        <v/>
      </c>
      <c r="K299" s="266">
        <f t="array" aca="1" ref="K299" ca="1">IF($B299="","",IFERROR(IF(INDEX('Data Tab - SH Infill'!R$37:R$402,MATCH($B299,INT('Data Tab - SH Infill'!$C$37:$C$402),0))="",NA(),INDEX('Data Tab - SH Infill'!R$37:R$402,MATCH($B299,INT('Data Tab - SH Infill'!$C$37:$C$402),0))),MAX(IF('SCADA Data'!$B$37:$B$8980=$B299,'SCADA Data'!H$37:H$8980,""),IF('SCADA Data - Historic'!$B$37:$B$8980=$B299,'SCADA Data - Historic'!H$37:H$8980,""))))</f>
        <v>165.03999328613281</v>
      </c>
      <c r="L299" s="249" t="str">
        <f t="array" aca="1" ref="L299" ca="1">IFERROR(INDEX('Data Tab - SH Infill'!$S$37:$S$402,MATCH($B299,INT('Data Tab - SH Infill'!$C$37:$C$402)*('Data Tab - SH Infill'!$S$37:$S$402&lt;&gt;""),0)),"")</f>
        <v/>
      </c>
    </row>
    <row r="300" spans="2:12" s="264" customFormat="1" x14ac:dyDescent="0.2">
      <c r="B300" s="265">
        <f t="shared" ca="1" si="4"/>
        <v>45216</v>
      </c>
      <c r="C300" s="268" cm="1">
        <f t="array" aca="1" ref="C300" ca="1">IF($B300="","",IFERROR(IF(INDEX('Data Tab - BV Infill'!R$37:R$1000,MATCH($B300,INT('Data Tab - BV Infill'!$C$37:$C$1000),0))="",NA(),INDEX('Data Tab - BV Infill'!R$37:R$1000,MATCH($B300,INT('Data Tab - BV Infill'!$C$37:$C$1000),0))),MAX(IF('SCADA Data'!$B$37:$B$402=$B300,'SCADA Data'!D$37:D$402,""),IF('SCADA Data - Historic'!$B$37:$B$402=$B300,'SCADA Data - Historic'!D$37:D$402,""))))</f>
        <v>161.33203125</v>
      </c>
      <c r="D300" s="269" cm="1">
        <f t="array" aca="1" ref="D300" ca="1">IF($B300="","",IFERROR(IF(INDEX('Data Tab - BV Infill'!T$37:T$1000,MATCH($B300,INT('Data Tab - BV Infill'!$C$37:$C$1000),0))="",NA(),INDEX('Data Tab - BV Infill'!T$37:T$1000,MATCH($B300,INT('Data Tab - BV Infill'!$C$37:$C$1000),0))),MAX(IF('SCADA Data'!$B$37:$B$402=$B300,'SCADA Data'!E$37:E$402,""),IF('SCADA Data - Historic'!$B$37:$B$402=$B300,'SCADA Data - Historic'!E$37:E$402,""))))</f>
        <v>139.572265625</v>
      </c>
      <c r="E300" s="269" cm="1">
        <f t="array" aca="1" ref="E300" ca="1">IF($B300="","",IFERROR(IF(INDEX('Data Tab - BV Infill'!U$37:U$1000,MATCH($B300,INT('Data Tab - BV Infill'!$C$37:$C$1000),0))="",NA(),INDEX('Data Tab - BV Infill'!U$37:U$1000,MATCH($B300,INT('Data Tab - BV Infill'!$C$37:$C$1000),0))),MAX(IF('SCADA Data'!$B$37:$B$402=$B300,'SCADA Data'!F$37:F$402,""),IF('SCADA Data - Historic'!$B$37:$B$402=$B300,'SCADA Data - Historic'!F$37:F$402,""))))</f>
        <v>0</v>
      </c>
      <c r="F300" s="114" t="str">
        <f t="array" aca="1" ref="F300" ca="1">IFERROR(INDEX('Data Tab - BV Infill'!$S$37:$S$402,MATCH($B300,INT('Data Tab - BV Infill'!$C$37:$C$402)*('Data Tab - BV Infill'!$S$37:$S$402&lt;&gt;""),0)),"")</f>
        <v/>
      </c>
      <c r="G300" s="270" cm="1">
        <f t="array" aca="1" ref="G300" ca="1">IF($B300="","",IFERROR(IF(INDEX('Data Tab - MK Infill'!R$37:R$402,MATCH($B300,INT('Data Tab - MK Infill'!$C$37:$C$402),0))="",NA(),INDEX('Data Tab - MK Infill'!R$37:R$402,MATCH($B300,INT('Data Tab - MK Infill'!$C$37:$C$402),0))),MAX(IF('SCADA Data'!$B$37:$B$402=$B300,'SCADA Data'!G$37:G$402,""),IF('SCADA Data - Historic'!$B$37:$B$402=$B300,'SCADA Data - Historic'!G$37:G$402,""))))</f>
        <v>446</v>
      </c>
      <c r="H300" s="114" t="str">
        <f t="array" aca="1" ref="H300" ca="1">IFERROR(INDEX('Data Tab - MK Infill'!$S$37:$S$402,MATCH($B300,INT('Data Tab - MK Infill'!$C$37:$C$402)*('Data Tab - MK Infill'!$S$37:$S$402&lt;&gt;""),0)),"")</f>
        <v/>
      </c>
      <c r="I300" s="273" cm="1">
        <f t="array" aca="1" ref="I300" ca="1">IF($B300="","",IFERROR(IF(INDEX('Data Tab - NH Infill'!R$37:R$1000,MATCH($B300,INT('Data Tab - NH Infill'!$C$37:$C$1000),0))="",NA(),INDEX('Data Tab - NH Infill'!R$37:R$1000,MATCH($B300,INT('Data Tab - NH Infill'!$C$37:$C$1000),0))),MAX(IF('SCADA Data'!$B$37:$B$402=$B300,'SCADA Data'!I$37:I$402,""),IF('SCADA Data - Historic'!$B$37:$B$402=$B300,'SCADA Data - Historic'!I$37:I$402,""))))</f>
        <v>1205.5</v>
      </c>
      <c r="J300" s="114" t="str">
        <f t="array" aca="1" ref="J300" ca="1">IFERROR(INDEX('Data Tab - NH Infill'!$S$37:$S$1000,MATCH($B300,INT('Data Tab - NH Infill'!$C$37:$C$1000)*('Data Tab - NH Infill'!$S$37:$S$1000&lt;&gt;""),0)),"")</f>
        <v/>
      </c>
      <c r="K300" s="272">
        <f t="array" aca="1" ref="K300" ca="1">IF($B300="","",IFERROR(IF(INDEX('Data Tab - SH Infill'!R$37:R$402,MATCH($B300,INT('Data Tab - SH Infill'!$C$37:$C$402),0))="",NA(),INDEX('Data Tab - SH Infill'!R$37:R$402,MATCH($B300,INT('Data Tab - SH Infill'!$C$37:$C$402),0))),MAX(IF('SCADA Data'!$B$37:$B$8980=$B300,'SCADA Data'!H$37:H$8980,""),IF('SCADA Data - Historic'!$B$37:$B$8980=$B300,'SCADA Data - Historic'!H$37:H$8980,""))))</f>
        <v>162.80000305175781</v>
      </c>
      <c r="L300" s="250" t="str">
        <f t="array" aca="1" ref="L300" ca="1">IFERROR(INDEX('Data Tab - SH Infill'!$S$37:$S$402,MATCH($B300,INT('Data Tab - SH Infill'!$C$37:$C$402)*('Data Tab - SH Infill'!$S$37:$S$402&lt;&gt;""),0)),"")</f>
        <v/>
      </c>
    </row>
    <row r="301" spans="2:12" s="264" customFormat="1" x14ac:dyDescent="0.2">
      <c r="B301" s="265">
        <f t="shared" ca="1" si="4"/>
        <v>45217</v>
      </c>
      <c r="C301" s="266" cm="1">
        <f t="array" aca="1" ref="C301" ca="1">IF($B301="","",IFERROR(IF(INDEX('Data Tab - BV Infill'!R$37:R$1000,MATCH($B301,INT('Data Tab - BV Infill'!$C$37:$C$1000),0))="",NA(),INDEX('Data Tab - BV Infill'!R$37:R$1000,MATCH($B301,INT('Data Tab - BV Infill'!$C$37:$C$1000),0))),MAX(IF('SCADA Data'!$B$37:$B$402=$B301,'SCADA Data'!D$37:D$402,""),IF('SCADA Data - Historic'!$B$37:$B$402=$B301,'SCADA Data - Historic'!D$37:D$402,""))))</f>
        <v>162.1953125</v>
      </c>
      <c r="D301" s="267" cm="1">
        <f t="array" aca="1" ref="D301" ca="1">IF($B301="","",IFERROR(IF(INDEX('Data Tab - BV Infill'!T$37:T$1000,MATCH($B301,INT('Data Tab - BV Infill'!$C$37:$C$1000),0))="",NA(),INDEX('Data Tab - BV Infill'!T$37:T$1000,MATCH($B301,INT('Data Tab - BV Infill'!$C$37:$C$1000),0))),MAX(IF('SCADA Data'!$B$37:$B$402=$B301,'SCADA Data'!E$37:E$402,""),IF('SCADA Data - Historic'!$B$37:$B$402=$B301,'SCADA Data - Historic'!E$37:E$402,""))))</f>
        <v>82.748046875</v>
      </c>
      <c r="E301" s="267" cm="1">
        <f t="array" aca="1" ref="E301" ca="1">IF($B301="","",IFERROR(IF(INDEX('Data Tab - BV Infill'!U$37:U$1000,MATCH($B301,INT('Data Tab - BV Infill'!$C$37:$C$1000),0))="",NA(),INDEX('Data Tab - BV Infill'!U$37:U$1000,MATCH($B301,INT('Data Tab - BV Infill'!$C$37:$C$1000),0))),MAX(IF('SCADA Data'!$B$37:$B$402=$B301,'SCADA Data'!F$37:F$402,""),IF('SCADA Data - Historic'!$B$37:$B$402=$B301,'SCADA Data - Historic'!F$37:F$402,""))))</f>
        <v>0</v>
      </c>
      <c r="F301" s="101" t="str">
        <f t="array" aca="1" ref="F301" ca="1">IFERROR(INDEX('Data Tab - BV Infill'!$S$37:$S$402,MATCH($B301,INT('Data Tab - BV Infill'!$C$37:$C$402)*('Data Tab - BV Infill'!$S$37:$S$402&lt;&gt;""),0)),"")</f>
        <v/>
      </c>
      <c r="G301" s="266" cm="1">
        <f t="array" aca="1" ref="G301" ca="1">IF($B301="","",IFERROR(IF(INDEX('Data Tab - MK Infill'!R$37:R$402,MATCH($B301,INT('Data Tab - MK Infill'!$C$37:$C$402),0))="",NA(),INDEX('Data Tab - MK Infill'!R$37:R$402,MATCH($B301,INT('Data Tab - MK Infill'!$C$37:$C$402),0))),MAX(IF('SCADA Data'!$B$37:$B$402=$B301,'SCADA Data'!G$37:G$402,""),IF('SCADA Data - Historic'!$B$37:$B$402=$B301,'SCADA Data - Historic'!G$37:G$402,""))))</f>
        <v>521</v>
      </c>
      <c r="H301" s="101" t="str">
        <f t="array" aca="1" ref="H301" ca="1">IFERROR(INDEX('Data Tab - MK Infill'!$S$37:$S$402,MATCH($B301,INT('Data Tab - MK Infill'!$C$37:$C$402)*('Data Tab - MK Infill'!$S$37:$S$402&lt;&gt;""),0)),"")</f>
        <v/>
      </c>
      <c r="I301" s="266" cm="1">
        <f t="array" aca="1" ref="I301" ca="1">IF($B301="","",IFERROR(IF(INDEX('Data Tab - NH Infill'!R$37:R$1000,MATCH($B301,INT('Data Tab - NH Infill'!$C$37:$C$1000),0))="",NA(),INDEX('Data Tab - NH Infill'!R$37:R$1000,MATCH($B301,INT('Data Tab - NH Infill'!$C$37:$C$1000),0))),MAX(IF('SCADA Data'!$B$37:$B$402=$B301,'SCADA Data'!I$37:I$402,""),IF('SCADA Data - Historic'!$B$37:$B$402=$B301,'SCADA Data - Historic'!I$37:I$402,""))))</f>
        <v>1170.5</v>
      </c>
      <c r="J301" s="101" t="str">
        <f t="array" aca="1" ref="J301" ca="1">IFERROR(INDEX('Data Tab - NH Infill'!$S$37:$S$1000,MATCH($B301,INT('Data Tab - NH Infill'!$C$37:$C$1000)*('Data Tab - NH Infill'!$S$37:$S$1000&lt;&gt;""),0)),"")</f>
        <v/>
      </c>
      <c r="K301" s="266">
        <f t="array" aca="1" ref="K301" ca="1">IF($B301="","",IFERROR(IF(INDEX('Data Tab - SH Infill'!R$37:R$402,MATCH($B301,INT('Data Tab - SH Infill'!$C$37:$C$402),0))="",NA(),INDEX('Data Tab - SH Infill'!R$37:R$402,MATCH($B301,INT('Data Tab - SH Infill'!$C$37:$C$402),0))),MAX(IF('SCADA Data'!$B$37:$B$8980=$B301,'SCADA Data'!H$37:H$8980,""),IF('SCADA Data - Historic'!$B$37:$B$8980=$B301,'SCADA Data - Historic'!H$37:H$8980,""))))</f>
        <v>152.94999694824219</v>
      </c>
      <c r="L301" s="249" t="str">
        <f t="array" aca="1" ref="L301" ca="1">IFERROR(INDEX('Data Tab - SH Infill'!$S$37:$S$402,MATCH($B301,INT('Data Tab - SH Infill'!$C$37:$C$402)*('Data Tab - SH Infill'!$S$37:$S$402&lt;&gt;""),0)),"")</f>
        <v/>
      </c>
    </row>
    <row r="302" spans="2:12" s="264" customFormat="1" x14ac:dyDescent="0.2">
      <c r="B302" s="265">
        <f t="shared" ca="1" si="4"/>
        <v>45218</v>
      </c>
      <c r="C302" s="268" cm="1">
        <f t="array" aca="1" ref="C302" ca="1">IF($B302="","",IFERROR(IF(INDEX('Data Tab - BV Infill'!R$37:R$1000,MATCH($B302,INT('Data Tab - BV Infill'!$C$37:$C$1000),0))="",NA(),INDEX('Data Tab - BV Infill'!R$37:R$1000,MATCH($B302,INT('Data Tab - BV Infill'!$C$37:$C$1000),0))),MAX(IF('SCADA Data'!$B$37:$B$402=$B302,'SCADA Data'!D$37:D$402,""),IF('SCADA Data - Historic'!$B$37:$B$402=$B302,'SCADA Data - Historic'!D$37:D$402,""))))</f>
        <v>154.171875</v>
      </c>
      <c r="D302" s="269" cm="1">
        <f t="array" aca="1" ref="D302" ca="1">IF($B302="","",IFERROR(IF(INDEX('Data Tab - BV Infill'!T$37:T$1000,MATCH($B302,INT('Data Tab - BV Infill'!$C$37:$C$1000),0))="",NA(),INDEX('Data Tab - BV Infill'!T$37:T$1000,MATCH($B302,INT('Data Tab - BV Infill'!$C$37:$C$1000),0))),MAX(IF('SCADA Data'!$B$37:$B$402=$B302,'SCADA Data'!E$37:E$402,""),IF('SCADA Data - Historic'!$B$37:$B$402=$B302,'SCADA Data - Historic'!E$37:E$402,""))))</f>
        <v>212.21484375</v>
      </c>
      <c r="E302" s="269" cm="1">
        <f t="array" aca="1" ref="E302" ca="1">IF($B302="","",IFERROR(IF(INDEX('Data Tab - BV Infill'!U$37:U$1000,MATCH($B302,INT('Data Tab - BV Infill'!$C$37:$C$1000),0))="",NA(),INDEX('Data Tab - BV Infill'!U$37:U$1000,MATCH($B302,INT('Data Tab - BV Infill'!$C$37:$C$1000),0))),MAX(IF('SCADA Data'!$B$37:$B$402=$B302,'SCADA Data'!F$37:F$402,""),IF('SCADA Data - Historic'!$B$37:$B$402=$B302,'SCADA Data - Historic'!F$37:F$402,""))))</f>
        <v>0</v>
      </c>
      <c r="F302" s="114" t="str">
        <f t="array" aca="1" ref="F302" ca="1">IFERROR(INDEX('Data Tab - BV Infill'!$S$37:$S$402,MATCH($B302,INT('Data Tab - BV Infill'!$C$37:$C$402)*('Data Tab - BV Infill'!$S$37:$S$402&lt;&gt;""),0)),"")</f>
        <v/>
      </c>
      <c r="G302" s="270" cm="1">
        <f t="array" aca="1" ref="G302" ca="1">IF($B302="","",IFERROR(IF(INDEX('Data Tab - MK Infill'!R$37:R$402,MATCH($B302,INT('Data Tab - MK Infill'!$C$37:$C$402),0))="",NA(),INDEX('Data Tab - MK Infill'!R$37:R$402,MATCH($B302,INT('Data Tab - MK Infill'!$C$37:$C$402),0))),MAX(IF('SCADA Data'!$B$37:$B$402=$B302,'SCADA Data'!G$37:G$402,""),IF('SCADA Data - Historic'!$B$37:$B$402=$B302,'SCADA Data - Historic'!G$37:G$402,""))))</f>
        <v>995</v>
      </c>
      <c r="H302" s="114" t="str">
        <f t="array" aca="1" ref="H302" ca="1">IFERROR(INDEX('Data Tab - MK Infill'!$S$37:$S$402,MATCH($B302,INT('Data Tab - MK Infill'!$C$37:$C$402)*('Data Tab - MK Infill'!$S$37:$S$402&lt;&gt;""),0)),"")</f>
        <v/>
      </c>
      <c r="I302" s="273" cm="1">
        <f t="array" aca="1" ref="I302" ca="1">IF($B302="","",IFERROR(IF(INDEX('Data Tab - NH Infill'!R$37:R$1000,MATCH($B302,INT('Data Tab - NH Infill'!$C$37:$C$1000),0))="",NA(),INDEX('Data Tab - NH Infill'!R$37:R$1000,MATCH($B302,INT('Data Tab - NH Infill'!$C$37:$C$1000),0))),MAX(IF('SCADA Data'!$B$37:$B$402=$B302,'SCADA Data'!I$37:I$402,""),IF('SCADA Data - Historic'!$B$37:$B$402=$B302,'SCADA Data - Historic'!I$37:I$402,""))))</f>
        <v>1196</v>
      </c>
      <c r="J302" s="114" t="str">
        <f t="array" aca="1" ref="J302" ca="1">IFERROR(INDEX('Data Tab - NH Infill'!$S$37:$S$1000,MATCH($B302,INT('Data Tab - NH Infill'!$C$37:$C$1000)*('Data Tab - NH Infill'!$S$37:$S$1000&lt;&gt;""),0)),"")</f>
        <v/>
      </c>
      <c r="K302" s="272">
        <f t="array" aca="1" ref="K302" ca="1">IF($B302="","",IFERROR(IF(INDEX('Data Tab - SH Infill'!R$37:R$402,MATCH($B302,INT('Data Tab - SH Infill'!$C$37:$C$402),0))="",NA(),INDEX('Data Tab - SH Infill'!R$37:R$402,MATCH($B302,INT('Data Tab - SH Infill'!$C$37:$C$402),0))),MAX(IF('SCADA Data'!$B$37:$B$8980=$B302,'SCADA Data'!H$37:H$8980,""),IF('SCADA Data - Historic'!$B$37:$B$8980=$B302,'SCADA Data - Historic'!H$37:H$8980,""))))</f>
        <v>152.80000305175781</v>
      </c>
      <c r="L302" s="250" t="str">
        <f t="array" aca="1" ref="L302" ca="1">IFERROR(INDEX('Data Tab - SH Infill'!$S$37:$S$402,MATCH($B302,INT('Data Tab - SH Infill'!$C$37:$C$402)*('Data Tab - SH Infill'!$S$37:$S$402&lt;&gt;""),0)),"")</f>
        <v/>
      </c>
    </row>
    <row r="303" spans="2:12" s="264" customFormat="1" x14ac:dyDescent="0.2">
      <c r="B303" s="265">
        <f t="shared" ca="1" si="4"/>
        <v>45219</v>
      </c>
      <c r="C303" s="266" cm="1">
        <f t="array" aca="1" ref="C303" ca="1">IF($B303="","",IFERROR(IF(INDEX('Data Tab - BV Infill'!R$37:R$1000,MATCH($B303,INT('Data Tab - BV Infill'!$C$37:$C$1000),0))="",NA(),INDEX('Data Tab - BV Infill'!R$37:R$1000,MATCH($B303,INT('Data Tab - BV Infill'!$C$37:$C$1000),0))),MAX(IF('SCADA Data'!$B$37:$B$402=$B303,'SCADA Data'!D$37:D$402,""),IF('SCADA Data - Historic'!$B$37:$B$402=$B303,'SCADA Data - Historic'!D$37:D$402,""))))</f>
        <v>156.25390625</v>
      </c>
      <c r="D303" s="267" cm="1">
        <f t="array" aca="1" ref="D303" ca="1">IF($B303="","",IFERROR(IF(INDEX('Data Tab - BV Infill'!T$37:T$1000,MATCH($B303,INT('Data Tab - BV Infill'!$C$37:$C$1000),0))="",NA(),INDEX('Data Tab - BV Infill'!T$37:T$1000,MATCH($B303,INT('Data Tab - BV Infill'!$C$37:$C$1000),0))),MAX(IF('SCADA Data'!$B$37:$B$402=$B303,'SCADA Data'!E$37:E$402,""),IF('SCADA Data - Historic'!$B$37:$B$402=$B303,'SCADA Data - Historic'!E$37:E$402,""))))</f>
        <v>155.669921875</v>
      </c>
      <c r="E303" s="267" cm="1">
        <f t="array" aca="1" ref="E303" ca="1">IF($B303="","",IFERROR(IF(INDEX('Data Tab - BV Infill'!U$37:U$1000,MATCH($B303,INT('Data Tab - BV Infill'!$C$37:$C$1000),0))="",NA(),INDEX('Data Tab - BV Infill'!U$37:U$1000,MATCH($B303,INT('Data Tab - BV Infill'!$C$37:$C$1000),0))),MAX(IF('SCADA Data'!$B$37:$B$402=$B303,'SCADA Data'!F$37:F$402,""),IF('SCADA Data - Historic'!$B$37:$B$402=$B303,'SCADA Data - Historic'!F$37:F$402,""))))</f>
        <v>0</v>
      </c>
      <c r="F303" s="101" t="str">
        <f t="array" aca="1" ref="F303" ca="1">IFERROR(INDEX('Data Tab - BV Infill'!$S$37:$S$402,MATCH($B303,INT('Data Tab - BV Infill'!$C$37:$C$402)*('Data Tab - BV Infill'!$S$37:$S$402&lt;&gt;""),0)),"")</f>
        <v/>
      </c>
      <c r="G303" s="266" cm="1">
        <f t="array" aca="1" ref="G303" ca="1">IF($B303="","",IFERROR(IF(INDEX('Data Tab - MK Infill'!R$37:R$402,MATCH($B303,INT('Data Tab - MK Infill'!$C$37:$C$402),0))="",NA(),INDEX('Data Tab - MK Infill'!R$37:R$402,MATCH($B303,INT('Data Tab - MK Infill'!$C$37:$C$402),0))),MAX(IF('SCADA Data'!$B$37:$B$402=$B303,'SCADA Data'!G$37:G$402,""),IF('SCADA Data - Historic'!$B$37:$B$402=$B303,'SCADA Data - Historic'!G$37:G$402,""))))</f>
        <v>709</v>
      </c>
      <c r="H303" s="101" t="str">
        <f t="array" aca="1" ref="H303" ca="1">IFERROR(INDEX('Data Tab - MK Infill'!$S$37:$S$402,MATCH($B303,INT('Data Tab - MK Infill'!$C$37:$C$402)*('Data Tab - MK Infill'!$S$37:$S$402&lt;&gt;""),0)),"")</f>
        <v/>
      </c>
      <c r="I303" s="266" cm="1">
        <f t="array" aca="1" ref="I303" ca="1">IF($B303="","",IFERROR(IF(INDEX('Data Tab - NH Infill'!R$37:R$1000,MATCH($B303,INT('Data Tab - NH Infill'!$C$37:$C$1000),0))="",NA(),INDEX('Data Tab - NH Infill'!R$37:R$1000,MATCH($B303,INT('Data Tab - NH Infill'!$C$37:$C$1000),0))),MAX(IF('SCADA Data'!$B$37:$B$402=$B303,'SCADA Data'!I$37:I$402,""),IF('SCADA Data - Historic'!$B$37:$B$402=$B303,'SCADA Data - Historic'!I$37:I$402,""))))</f>
        <v>1204</v>
      </c>
      <c r="J303" s="101" t="str">
        <f t="array" aca="1" ref="J303" ca="1">IFERROR(INDEX('Data Tab - NH Infill'!$S$37:$S$1000,MATCH($B303,INT('Data Tab - NH Infill'!$C$37:$C$1000)*('Data Tab - NH Infill'!$S$37:$S$1000&lt;&gt;""),0)),"")</f>
        <v/>
      </c>
      <c r="K303" s="266">
        <f t="array" aca="1" ref="K303" ca="1">IF($B303="","",IFERROR(IF(INDEX('Data Tab - SH Infill'!R$37:R$402,MATCH($B303,INT('Data Tab - SH Infill'!$C$37:$C$402),0))="",NA(),INDEX('Data Tab - SH Infill'!R$37:R$402,MATCH($B303,INT('Data Tab - SH Infill'!$C$37:$C$402),0))),MAX(IF('SCADA Data'!$B$37:$B$8980=$B303,'SCADA Data'!H$37:H$8980,""),IF('SCADA Data - Historic'!$B$37:$B$8980=$B303,'SCADA Data - Historic'!H$37:H$8980,""))))</f>
        <v>151.53999328613281</v>
      </c>
      <c r="L303" s="249" t="str">
        <f t="array" aca="1" ref="L303" ca="1">IFERROR(INDEX('Data Tab - SH Infill'!$S$37:$S$402,MATCH($B303,INT('Data Tab - SH Infill'!$C$37:$C$402)*('Data Tab - SH Infill'!$S$37:$S$402&lt;&gt;""),0)),"")</f>
        <v/>
      </c>
    </row>
    <row r="304" spans="2:12" s="264" customFormat="1" x14ac:dyDescent="0.2">
      <c r="B304" s="265">
        <f t="shared" ca="1" si="4"/>
        <v>45220</v>
      </c>
      <c r="C304" s="268" cm="1">
        <f t="array" aca="1" ref="C304" ca="1">IF($B304="","",IFERROR(IF(INDEX('Data Tab - BV Infill'!R$37:R$1000,MATCH($B304,INT('Data Tab - BV Infill'!$C$37:$C$1000),0))="",NA(),INDEX('Data Tab - BV Infill'!R$37:R$1000,MATCH($B304,INT('Data Tab - BV Infill'!$C$37:$C$1000),0))),MAX(IF('SCADA Data'!$B$37:$B$402=$B304,'SCADA Data'!D$37:D$402,""),IF('SCADA Data - Historic'!$B$37:$B$402=$B304,'SCADA Data - Historic'!D$37:D$402,""))))</f>
        <v>161.078125</v>
      </c>
      <c r="D304" s="269" cm="1">
        <f t="array" aca="1" ref="D304" ca="1">IF($B304="","",IFERROR(IF(INDEX('Data Tab - BV Infill'!T$37:T$1000,MATCH($B304,INT('Data Tab - BV Infill'!$C$37:$C$1000),0))="",NA(),INDEX('Data Tab - BV Infill'!T$37:T$1000,MATCH($B304,INT('Data Tab - BV Infill'!$C$37:$C$1000),0))),MAX(IF('SCADA Data'!$B$37:$B$402=$B304,'SCADA Data'!E$37:E$402,""),IF('SCADA Data - Historic'!$B$37:$B$402=$B304,'SCADA Data - Historic'!E$37:E$402,""))))</f>
        <v>152.546875</v>
      </c>
      <c r="E304" s="269" cm="1">
        <f t="array" aca="1" ref="E304" ca="1">IF($B304="","",IFERROR(IF(INDEX('Data Tab - BV Infill'!U$37:U$1000,MATCH($B304,INT('Data Tab - BV Infill'!$C$37:$C$1000),0))="",NA(),INDEX('Data Tab - BV Infill'!U$37:U$1000,MATCH($B304,INT('Data Tab - BV Infill'!$C$37:$C$1000),0))),MAX(IF('SCADA Data'!$B$37:$B$402=$B304,'SCADA Data'!F$37:F$402,""),IF('SCADA Data - Historic'!$B$37:$B$402=$B304,'SCADA Data - Historic'!F$37:F$402,""))))</f>
        <v>0</v>
      </c>
      <c r="F304" s="114" t="str">
        <f t="array" aca="1" ref="F304" ca="1">IFERROR(INDEX('Data Tab - BV Infill'!$S$37:$S$402,MATCH($B304,INT('Data Tab - BV Infill'!$C$37:$C$402)*('Data Tab - BV Infill'!$S$37:$S$402&lt;&gt;""),0)),"")</f>
        <v/>
      </c>
      <c r="G304" s="270" cm="1">
        <f t="array" aca="1" ref="G304" ca="1">IF($B304="","",IFERROR(IF(INDEX('Data Tab - MK Infill'!R$37:R$402,MATCH($B304,INT('Data Tab - MK Infill'!$C$37:$C$402),0))="",NA(),INDEX('Data Tab - MK Infill'!R$37:R$402,MATCH($B304,INT('Data Tab - MK Infill'!$C$37:$C$402),0))),MAX(IF('SCADA Data'!$B$37:$B$402=$B304,'SCADA Data'!G$37:G$402,""),IF('SCADA Data - Historic'!$B$37:$B$402=$B304,'SCADA Data - Historic'!G$37:G$402,""))))</f>
        <v>677</v>
      </c>
      <c r="H304" s="114" t="str">
        <f t="array" aca="1" ref="H304" ca="1">IFERROR(INDEX('Data Tab - MK Infill'!$S$37:$S$402,MATCH($B304,INT('Data Tab - MK Infill'!$C$37:$C$402)*('Data Tab - MK Infill'!$S$37:$S$402&lt;&gt;""),0)),"")</f>
        <v/>
      </c>
      <c r="I304" s="273" cm="1">
        <f t="array" aca="1" ref="I304" ca="1">IF($B304="","",IFERROR(IF(INDEX('Data Tab - NH Infill'!R$37:R$1000,MATCH($B304,INT('Data Tab - NH Infill'!$C$37:$C$1000),0))="",NA(),INDEX('Data Tab - NH Infill'!R$37:R$1000,MATCH($B304,INT('Data Tab - NH Infill'!$C$37:$C$1000),0))),MAX(IF('SCADA Data'!$B$37:$B$402=$B304,'SCADA Data'!I$37:I$402,""),IF('SCADA Data - Historic'!$B$37:$B$402=$B304,'SCADA Data - Historic'!I$37:I$402,""))))</f>
        <v>1298</v>
      </c>
      <c r="J304" s="114" t="str">
        <f t="array" aca="1" ref="J304" ca="1">IFERROR(INDEX('Data Tab - NH Infill'!$S$37:$S$1000,MATCH($B304,INT('Data Tab - NH Infill'!$C$37:$C$1000)*('Data Tab - NH Infill'!$S$37:$S$1000&lt;&gt;""),0)),"")</f>
        <v/>
      </c>
      <c r="K304" s="272">
        <f t="array" aca="1" ref="K304" ca="1">IF($B304="","",IFERROR(IF(INDEX('Data Tab - SH Infill'!R$37:R$402,MATCH($B304,INT('Data Tab - SH Infill'!$C$37:$C$402),0))="",NA(),INDEX('Data Tab - SH Infill'!R$37:R$402,MATCH($B304,INT('Data Tab - SH Infill'!$C$37:$C$402),0))),MAX(IF('SCADA Data'!$B$37:$B$8980=$B304,'SCADA Data'!H$37:H$8980,""),IF('SCADA Data - Historic'!$B$37:$B$8980=$B304,'SCADA Data - Historic'!H$37:H$8980,""))))</f>
        <v>170.14999389648438</v>
      </c>
      <c r="L304" s="250" t="str">
        <f t="array" aca="1" ref="L304" ca="1">IFERROR(INDEX('Data Tab - SH Infill'!$S$37:$S$402,MATCH($B304,INT('Data Tab - SH Infill'!$C$37:$C$402)*('Data Tab - SH Infill'!$S$37:$S$402&lt;&gt;""),0)),"")</f>
        <v/>
      </c>
    </row>
    <row r="305" spans="2:12" s="264" customFormat="1" x14ac:dyDescent="0.2">
      <c r="B305" s="265">
        <f t="shared" ca="1" si="4"/>
        <v>45221</v>
      </c>
      <c r="C305" s="266" cm="1">
        <f t="array" aca="1" ref="C305" ca="1">IF($B305="","",IFERROR(IF(INDEX('Data Tab - BV Infill'!R$37:R$1000,MATCH($B305,INT('Data Tab - BV Infill'!$C$37:$C$1000),0))="",NA(),INDEX('Data Tab - BV Infill'!R$37:R$1000,MATCH($B305,INT('Data Tab - BV Infill'!$C$37:$C$1000),0))),MAX(IF('SCADA Data'!$B$37:$B$402=$B305,'SCADA Data'!D$37:D$402,""),IF('SCADA Data - Historic'!$B$37:$B$402=$B305,'SCADA Data - Historic'!D$37:D$402,""))))</f>
        <v>180.22265625</v>
      </c>
      <c r="D305" s="267" cm="1">
        <f t="array" aca="1" ref="D305" ca="1">IF($B305="","",IFERROR(IF(INDEX('Data Tab - BV Infill'!T$37:T$1000,MATCH($B305,INT('Data Tab - BV Infill'!$C$37:$C$1000),0))="",NA(),INDEX('Data Tab - BV Infill'!T$37:T$1000,MATCH($B305,INT('Data Tab - BV Infill'!$C$37:$C$1000),0))),MAX(IF('SCADA Data'!$B$37:$B$402=$B305,'SCADA Data'!E$37:E$402,""),IF('SCADA Data - Historic'!$B$37:$B$402=$B305,'SCADA Data - Historic'!E$37:E$402,""))))</f>
        <v>126.064453125</v>
      </c>
      <c r="E305" s="267" cm="1">
        <f t="array" aca="1" ref="E305" ca="1">IF($B305="","",IFERROR(IF(INDEX('Data Tab - BV Infill'!U$37:U$1000,MATCH($B305,INT('Data Tab - BV Infill'!$C$37:$C$1000),0))="",NA(),INDEX('Data Tab - BV Infill'!U$37:U$1000,MATCH($B305,INT('Data Tab - BV Infill'!$C$37:$C$1000),0))),MAX(IF('SCADA Data'!$B$37:$B$402=$B305,'SCADA Data'!F$37:F$402,""),IF('SCADA Data - Historic'!$B$37:$B$402=$B305,'SCADA Data - Historic'!F$37:F$402,""))))</f>
        <v>0</v>
      </c>
      <c r="F305" s="101" t="str">
        <f t="array" aca="1" ref="F305" ca="1">IFERROR(INDEX('Data Tab - BV Infill'!$S$37:$S$402,MATCH($B305,INT('Data Tab - BV Infill'!$C$37:$C$402)*('Data Tab - BV Infill'!$S$37:$S$402&lt;&gt;""),0)),"")</f>
        <v/>
      </c>
      <c r="G305" s="266" cm="1">
        <f t="array" aca="1" ref="G305" ca="1">IF($B305="","",IFERROR(IF(INDEX('Data Tab - MK Infill'!R$37:R$402,MATCH($B305,INT('Data Tab - MK Infill'!$C$37:$C$402),0))="",NA(),INDEX('Data Tab - MK Infill'!R$37:R$402,MATCH($B305,INT('Data Tab - MK Infill'!$C$37:$C$402),0))),MAX(IF('SCADA Data'!$B$37:$B$402=$B305,'SCADA Data'!G$37:G$402,""),IF('SCADA Data - Historic'!$B$37:$B$402=$B305,'SCADA Data - Historic'!G$37:G$402,""))))</f>
        <v>653</v>
      </c>
      <c r="H305" s="101" t="str">
        <f t="array" aca="1" ref="H305" ca="1">IFERROR(INDEX('Data Tab - MK Infill'!$S$37:$S$402,MATCH($B305,INT('Data Tab - MK Infill'!$C$37:$C$402)*('Data Tab - MK Infill'!$S$37:$S$402&lt;&gt;""),0)),"")</f>
        <v/>
      </c>
      <c r="I305" s="266" cm="1">
        <f t="array" aca="1" ref="I305" ca="1">IF($B305="","",IFERROR(IF(INDEX('Data Tab - NH Infill'!R$37:R$1000,MATCH($B305,INT('Data Tab - NH Infill'!$C$37:$C$1000),0))="",NA(),INDEX('Data Tab - NH Infill'!R$37:R$1000,MATCH($B305,INT('Data Tab - NH Infill'!$C$37:$C$1000),0))),MAX(IF('SCADA Data'!$B$37:$B$402=$B305,'SCADA Data'!I$37:I$402,""),IF('SCADA Data - Historic'!$B$37:$B$402=$B305,'SCADA Data - Historic'!I$37:I$402,""))))</f>
        <v>1280</v>
      </c>
      <c r="J305" s="101" t="str">
        <f t="array" aca="1" ref="J305" ca="1">IFERROR(INDEX('Data Tab - NH Infill'!$S$37:$S$1000,MATCH($B305,INT('Data Tab - NH Infill'!$C$37:$C$1000)*('Data Tab - NH Infill'!$S$37:$S$1000&lt;&gt;""),0)),"")</f>
        <v/>
      </c>
      <c r="K305" s="266">
        <f t="array" aca="1" ref="K305" ca="1">IF($B305="","",IFERROR(IF(INDEX('Data Tab - SH Infill'!R$37:R$402,MATCH($B305,INT('Data Tab - SH Infill'!$C$37:$C$402),0))="",NA(),INDEX('Data Tab - SH Infill'!R$37:R$402,MATCH($B305,INT('Data Tab - SH Infill'!$C$37:$C$402),0))),MAX(IF('SCADA Data'!$B$37:$B$8980=$B305,'SCADA Data'!H$37:H$8980,""),IF('SCADA Data - Historic'!$B$37:$B$8980=$B305,'SCADA Data - Historic'!H$37:H$8980,""))))</f>
        <v>171.57000732421875</v>
      </c>
      <c r="L305" s="249" t="str">
        <f t="array" aca="1" ref="L305" ca="1">IFERROR(INDEX('Data Tab - SH Infill'!$S$37:$S$402,MATCH($B305,INT('Data Tab - SH Infill'!$C$37:$C$402)*('Data Tab - SH Infill'!$S$37:$S$402&lt;&gt;""),0)),"")</f>
        <v/>
      </c>
    </row>
    <row r="306" spans="2:12" s="264" customFormat="1" x14ac:dyDescent="0.2">
      <c r="B306" s="265">
        <f t="shared" ca="1" si="4"/>
        <v>45222</v>
      </c>
      <c r="C306" s="268" cm="1">
        <f t="array" aca="1" ref="C306" ca="1">IF($B306="","",IFERROR(IF(INDEX('Data Tab - BV Infill'!R$37:R$1000,MATCH($B306,INT('Data Tab - BV Infill'!$C$37:$C$1000),0))="",NA(),INDEX('Data Tab - BV Infill'!R$37:R$1000,MATCH($B306,INT('Data Tab - BV Infill'!$C$37:$C$1000),0))),MAX(IF('SCADA Data'!$B$37:$B$402=$B306,'SCADA Data'!D$37:D$402,""),IF('SCADA Data - Historic'!$B$37:$B$402=$B306,'SCADA Data - Historic'!D$37:D$402,""))))</f>
        <v>157.06640625</v>
      </c>
      <c r="D306" s="269" cm="1">
        <f t="array" aca="1" ref="D306" ca="1">IF($B306="","",IFERROR(IF(INDEX('Data Tab - BV Infill'!T$37:T$1000,MATCH($B306,INT('Data Tab - BV Infill'!$C$37:$C$1000),0))="",NA(),INDEX('Data Tab - BV Infill'!T$37:T$1000,MATCH($B306,INT('Data Tab - BV Infill'!$C$37:$C$1000),0))),MAX(IF('SCADA Data'!$B$37:$B$402=$B306,'SCADA Data'!E$37:E$402,""),IF('SCADA Data - Historic'!$B$37:$B$402=$B306,'SCADA Data - Historic'!E$37:E$402,""))))</f>
        <v>196.447265625</v>
      </c>
      <c r="E306" s="269" cm="1">
        <f t="array" aca="1" ref="E306" ca="1">IF($B306="","",IFERROR(IF(INDEX('Data Tab - BV Infill'!U$37:U$1000,MATCH($B306,INT('Data Tab - BV Infill'!$C$37:$C$1000),0))="",NA(),INDEX('Data Tab - BV Infill'!U$37:U$1000,MATCH($B306,INT('Data Tab - BV Infill'!$C$37:$C$1000),0))),MAX(IF('SCADA Data'!$B$37:$B$402=$B306,'SCADA Data'!F$37:F$402,""),IF('SCADA Data - Historic'!$B$37:$B$402=$B306,'SCADA Data - Historic'!F$37:F$402,""))))</f>
        <v>0</v>
      </c>
      <c r="F306" s="114" t="str">
        <f t="array" aca="1" ref="F306" ca="1">IFERROR(INDEX('Data Tab - BV Infill'!$S$37:$S$402,MATCH($B306,INT('Data Tab - BV Infill'!$C$37:$C$402)*('Data Tab - BV Infill'!$S$37:$S$402&lt;&gt;""),0)),"")</f>
        <v/>
      </c>
      <c r="G306" s="270" cm="1">
        <f t="array" aca="1" ref="G306" ca="1">IF($B306="","",IFERROR(IF(INDEX('Data Tab - MK Infill'!R$37:R$402,MATCH($B306,INT('Data Tab - MK Infill'!$C$37:$C$402),0))="",NA(),INDEX('Data Tab - MK Infill'!R$37:R$402,MATCH($B306,INT('Data Tab - MK Infill'!$C$37:$C$402),0))),MAX(IF('SCADA Data'!$B$37:$B$402=$B306,'SCADA Data'!G$37:G$402,""),IF('SCADA Data - Historic'!$B$37:$B$402=$B306,'SCADA Data - Historic'!G$37:G$402,""))))</f>
        <v>655</v>
      </c>
      <c r="H306" s="114" t="str">
        <f t="array" aca="1" ref="H306" ca="1">IFERROR(INDEX('Data Tab - MK Infill'!$S$37:$S$402,MATCH($B306,INT('Data Tab - MK Infill'!$C$37:$C$402)*('Data Tab - MK Infill'!$S$37:$S$402&lt;&gt;""),0)),"")</f>
        <v/>
      </c>
      <c r="I306" s="273" cm="1">
        <f t="array" aca="1" ref="I306" ca="1">IF($B306="","",IFERROR(IF(INDEX('Data Tab - NH Infill'!R$37:R$1000,MATCH($B306,INT('Data Tab - NH Infill'!$C$37:$C$1000),0))="",NA(),INDEX('Data Tab - NH Infill'!R$37:R$1000,MATCH($B306,INT('Data Tab - NH Infill'!$C$37:$C$1000),0))),MAX(IF('SCADA Data'!$B$37:$B$402=$B306,'SCADA Data'!I$37:I$402,""),IF('SCADA Data - Historic'!$B$37:$B$402=$B306,'SCADA Data - Historic'!I$37:I$402,""))))</f>
        <v>1223</v>
      </c>
      <c r="J306" s="114" t="str">
        <f t="array" aca="1" ref="J306" ca="1">IFERROR(INDEX('Data Tab - NH Infill'!$S$37:$S$1000,MATCH($B306,INT('Data Tab - NH Infill'!$C$37:$C$1000)*('Data Tab - NH Infill'!$S$37:$S$1000&lt;&gt;""),0)),"")</f>
        <v/>
      </c>
      <c r="K306" s="272">
        <f t="array" aca="1" ref="K306" ca="1">IF($B306="","",IFERROR(IF(INDEX('Data Tab - SH Infill'!R$37:R$402,MATCH($B306,INT('Data Tab - SH Infill'!$C$37:$C$402),0))="",NA(),INDEX('Data Tab - SH Infill'!R$37:R$402,MATCH($B306,INT('Data Tab - SH Infill'!$C$37:$C$402),0))),MAX(IF('SCADA Data'!$B$37:$B$8980=$B306,'SCADA Data'!H$37:H$8980,""),IF('SCADA Data - Historic'!$B$37:$B$8980=$B306,'SCADA Data - Historic'!H$37:H$8980,""))))</f>
        <v>158.16999816894531</v>
      </c>
      <c r="L306" s="250" t="str">
        <f t="array" aca="1" ref="L306" ca="1">IFERROR(INDEX('Data Tab - SH Infill'!$S$37:$S$402,MATCH($B306,INT('Data Tab - SH Infill'!$C$37:$C$402)*('Data Tab - SH Infill'!$S$37:$S$402&lt;&gt;""),0)),"")</f>
        <v/>
      </c>
    </row>
    <row r="307" spans="2:12" s="264" customFormat="1" x14ac:dyDescent="0.2">
      <c r="B307" s="265">
        <f t="shared" ca="1" si="4"/>
        <v>45223</v>
      </c>
      <c r="C307" s="266" cm="1">
        <f t="array" aca="1" ref="C307" ca="1">IF($B307="","",IFERROR(IF(INDEX('Data Tab - BV Infill'!R$37:R$1000,MATCH($B307,INT('Data Tab - BV Infill'!$C$37:$C$1000),0))="",NA(),INDEX('Data Tab - BV Infill'!R$37:R$1000,MATCH($B307,INT('Data Tab - BV Infill'!$C$37:$C$1000),0))),MAX(IF('SCADA Data'!$B$37:$B$402=$B307,'SCADA Data'!D$37:D$402,""),IF('SCADA Data - Historic'!$B$37:$B$402=$B307,'SCADA Data - Historic'!D$37:D$402,""))))</f>
        <v>156.96484375</v>
      </c>
      <c r="D307" s="267" cm="1">
        <f t="array" aca="1" ref="D307" ca="1">IF($B307="","",IFERROR(IF(INDEX('Data Tab - BV Infill'!T$37:T$1000,MATCH($B307,INT('Data Tab - BV Infill'!$C$37:$C$1000),0))="",NA(),INDEX('Data Tab - BV Infill'!T$37:T$1000,MATCH($B307,INT('Data Tab - BV Infill'!$C$37:$C$1000),0))),MAX(IF('SCADA Data'!$B$37:$B$402=$B307,'SCADA Data'!E$37:E$402,""),IF('SCADA Data - Historic'!$B$37:$B$402=$B307,'SCADA Data - Historic'!E$37:E$402,""))))</f>
        <v>150.4140625</v>
      </c>
      <c r="E307" s="267" cm="1">
        <f t="array" aca="1" ref="E307" ca="1">IF($B307="","",IFERROR(IF(INDEX('Data Tab - BV Infill'!U$37:U$1000,MATCH($B307,INT('Data Tab - BV Infill'!$C$37:$C$1000),0))="",NA(),INDEX('Data Tab - BV Infill'!U$37:U$1000,MATCH($B307,INT('Data Tab - BV Infill'!$C$37:$C$1000),0))),MAX(IF('SCADA Data'!$B$37:$B$402=$B307,'SCADA Data'!F$37:F$402,""),IF('SCADA Data - Historic'!$B$37:$B$402=$B307,'SCADA Data - Historic'!F$37:F$402,""))))</f>
        <v>0</v>
      </c>
      <c r="F307" s="101" t="str">
        <f t="array" aca="1" ref="F307" ca="1">IFERROR(INDEX('Data Tab - BV Infill'!$S$37:$S$402,MATCH($B307,INT('Data Tab - BV Infill'!$C$37:$C$402)*('Data Tab - BV Infill'!$S$37:$S$402&lt;&gt;""),0)),"")</f>
        <v/>
      </c>
      <c r="G307" s="266" cm="1">
        <f t="array" aca="1" ref="G307" ca="1">IF($B307="","",IFERROR(IF(INDEX('Data Tab - MK Infill'!R$37:R$402,MATCH($B307,INT('Data Tab - MK Infill'!$C$37:$C$402),0))="",NA(),INDEX('Data Tab - MK Infill'!R$37:R$402,MATCH($B307,INT('Data Tab - MK Infill'!$C$37:$C$402),0))),MAX(IF('SCADA Data'!$B$37:$B$402=$B307,'SCADA Data'!G$37:G$402,""),IF('SCADA Data - Historic'!$B$37:$B$402=$B307,'SCADA Data - Historic'!G$37:G$402,""))))</f>
        <v>445</v>
      </c>
      <c r="H307" s="101" t="str">
        <f t="array" aca="1" ref="H307" ca="1">IFERROR(INDEX('Data Tab - MK Infill'!$S$37:$S$402,MATCH($B307,INT('Data Tab - MK Infill'!$C$37:$C$402)*('Data Tab - MK Infill'!$S$37:$S$402&lt;&gt;""),0)),"")</f>
        <v/>
      </c>
      <c r="I307" s="266" cm="1">
        <f t="array" aca="1" ref="I307" ca="1">IF($B307="","",IFERROR(IF(INDEX('Data Tab - NH Infill'!R$37:R$1000,MATCH($B307,INT('Data Tab - NH Infill'!$C$37:$C$1000),0))="",NA(),INDEX('Data Tab - NH Infill'!R$37:R$1000,MATCH($B307,INT('Data Tab - NH Infill'!$C$37:$C$1000),0))),MAX(IF('SCADA Data'!$B$37:$B$402=$B307,'SCADA Data'!I$37:I$402,""),IF('SCADA Data - Historic'!$B$37:$B$402=$B307,'SCADA Data - Historic'!I$37:I$402,""))))</f>
        <v>1194.5</v>
      </c>
      <c r="J307" s="101" t="str">
        <f t="array" aca="1" ref="J307" ca="1">IFERROR(INDEX('Data Tab - NH Infill'!$S$37:$S$1000,MATCH($B307,INT('Data Tab - NH Infill'!$C$37:$C$1000)*('Data Tab - NH Infill'!$S$37:$S$1000&lt;&gt;""),0)),"")</f>
        <v/>
      </c>
      <c r="K307" s="266">
        <f t="array" aca="1" ref="K307" ca="1">IF($B307="","",IFERROR(IF(INDEX('Data Tab - SH Infill'!R$37:R$402,MATCH($B307,INT('Data Tab - SH Infill'!$C$37:$C$402),0))="",NA(),INDEX('Data Tab - SH Infill'!R$37:R$402,MATCH($B307,INT('Data Tab - SH Infill'!$C$37:$C$402),0))),MAX(IF('SCADA Data'!$B$37:$B$8980=$B307,'SCADA Data'!H$37:H$8980,""),IF('SCADA Data - Historic'!$B$37:$B$8980=$B307,'SCADA Data - Historic'!H$37:H$8980,""))))</f>
        <v>157.52999877929688</v>
      </c>
      <c r="L307" s="249" t="str">
        <f t="array" aca="1" ref="L307" ca="1">IFERROR(INDEX('Data Tab - SH Infill'!$S$37:$S$402,MATCH($B307,INT('Data Tab - SH Infill'!$C$37:$C$402)*('Data Tab - SH Infill'!$S$37:$S$402&lt;&gt;""),0)),"")</f>
        <v/>
      </c>
    </row>
    <row r="308" spans="2:12" s="264" customFormat="1" x14ac:dyDescent="0.2">
      <c r="B308" s="265">
        <f t="shared" ca="1" si="4"/>
        <v>45224</v>
      </c>
      <c r="C308" s="268" cm="1">
        <f t="array" aca="1" ref="C308" ca="1">IF($B308="","",IFERROR(IF(INDEX('Data Tab - BV Infill'!R$37:R$1000,MATCH($B308,INT('Data Tab - BV Infill'!$C$37:$C$1000),0))="",NA(),INDEX('Data Tab - BV Infill'!R$37:R$1000,MATCH($B308,INT('Data Tab - BV Infill'!$C$37:$C$1000),0))),MAX(IF('SCADA Data'!$B$37:$B$402=$B308,'SCADA Data'!D$37:D$402,""),IF('SCADA Data - Historic'!$B$37:$B$402=$B308,'SCADA Data - Historic'!D$37:D$402,""))))</f>
        <v>156.25390625</v>
      </c>
      <c r="D308" s="269" cm="1">
        <f t="array" aca="1" ref="D308" ca="1">IF($B308="","",IFERROR(IF(INDEX('Data Tab - BV Infill'!T$37:T$1000,MATCH($B308,INT('Data Tab - BV Infill'!$C$37:$C$1000),0))="",NA(),INDEX('Data Tab - BV Infill'!T$37:T$1000,MATCH($B308,INT('Data Tab - BV Infill'!$C$37:$C$1000),0))),MAX(IF('SCADA Data'!$B$37:$B$402=$B308,'SCADA Data'!E$37:E$402,""),IF('SCADA Data - Historic'!$B$37:$B$402=$B308,'SCADA Data - Historic'!E$37:E$402,""))))</f>
        <v>144.5234375</v>
      </c>
      <c r="E308" s="269" cm="1">
        <f t="array" aca="1" ref="E308" ca="1">IF($B308="","",IFERROR(IF(INDEX('Data Tab - BV Infill'!U$37:U$1000,MATCH($B308,INT('Data Tab - BV Infill'!$C$37:$C$1000),0))="",NA(),INDEX('Data Tab - BV Infill'!U$37:U$1000,MATCH($B308,INT('Data Tab - BV Infill'!$C$37:$C$1000),0))),MAX(IF('SCADA Data'!$B$37:$B$402=$B308,'SCADA Data'!F$37:F$402,""),IF('SCADA Data - Historic'!$B$37:$B$402=$B308,'SCADA Data - Historic'!F$37:F$402,""))))</f>
        <v>0</v>
      </c>
      <c r="F308" s="114" t="str">
        <f t="array" aca="1" ref="F308" ca="1">IFERROR(INDEX('Data Tab - BV Infill'!$S$37:$S$402,MATCH($B308,INT('Data Tab - BV Infill'!$C$37:$C$402)*('Data Tab - BV Infill'!$S$37:$S$402&lt;&gt;""),0)),"")</f>
        <v/>
      </c>
      <c r="G308" s="270" cm="1">
        <f t="array" aca="1" ref="G308" ca="1">IF($B308="","",IFERROR(IF(INDEX('Data Tab - MK Infill'!R$37:R$402,MATCH($B308,INT('Data Tab - MK Infill'!$C$37:$C$402),0))="",NA(),INDEX('Data Tab - MK Infill'!R$37:R$402,MATCH($B308,INT('Data Tab - MK Infill'!$C$37:$C$402),0))),MAX(IF('SCADA Data'!$B$37:$B$402=$B308,'SCADA Data'!G$37:G$402,""),IF('SCADA Data - Historic'!$B$37:$B$402=$B308,'SCADA Data - Historic'!G$37:G$402,""))))</f>
        <v>1059</v>
      </c>
      <c r="H308" s="114" t="str">
        <f t="array" aca="1" ref="H308" ca="1">IFERROR(INDEX('Data Tab - MK Infill'!$S$37:$S$402,MATCH($B308,INT('Data Tab - MK Infill'!$C$37:$C$402)*('Data Tab - MK Infill'!$S$37:$S$402&lt;&gt;""),0)),"")</f>
        <v/>
      </c>
      <c r="I308" s="273" cm="1">
        <f t="array" aca="1" ref="I308" ca="1">IF($B308="","",IFERROR(IF(INDEX('Data Tab - NH Infill'!R$37:R$1000,MATCH($B308,INT('Data Tab - NH Infill'!$C$37:$C$1000),0))="",NA(),INDEX('Data Tab - NH Infill'!R$37:R$1000,MATCH($B308,INT('Data Tab - NH Infill'!$C$37:$C$1000),0))),MAX(IF('SCADA Data'!$B$37:$B$402=$B308,'SCADA Data'!I$37:I$402,""),IF('SCADA Data - Historic'!$B$37:$B$402=$B308,'SCADA Data - Historic'!I$37:I$402,""))))</f>
        <v>1235.5</v>
      </c>
      <c r="J308" s="114" t="str">
        <f t="array" aca="1" ref="J308" ca="1">IFERROR(INDEX('Data Tab - NH Infill'!$S$37:$S$1000,MATCH($B308,INT('Data Tab - NH Infill'!$C$37:$C$1000)*('Data Tab - NH Infill'!$S$37:$S$1000&lt;&gt;""),0)),"")</f>
        <v/>
      </c>
      <c r="K308" s="272">
        <f t="array" aca="1" ref="K308" ca="1">IF($B308="","",IFERROR(IF(INDEX('Data Tab - SH Infill'!R$37:R$402,MATCH($B308,INT('Data Tab - SH Infill'!$C$37:$C$402),0))="",NA(),INDEX('Data Tab - SH Infill'!R$37:R$402,MATCH($B308,INT('Data Tab - SH Infill'!$C$37:$C$402),0))),MAX(IF('SCADA Data'!$B$37:$B$8980=$B308,'SCADA Data'!H$37:H$8980,""),IF('SCADA Data - Historic'!$B$37:$B$8980=$B308,'SCADA Data - Historic'!H$37:H$8980,""))))</f>
        <v>155.75999450683594</v>
      </c>
      <c r="L308" s="250" t="str">
        <f t="array" aca="1" ref="L308" ca="1">IFERROR(INDEX('Data Tab - SH Infill'!$S$37:$S$402,MATCH($B308,INT('Data Tab - SH Infill'!$C$37:$C$402)*('Data Tab - SH Infill'!$S$37:$S$402&lt;&gt;""),0)),"")</f>
        <v/>
      </c>
    </row>
    <row r="309" spans="2:12" s="264" customFormat="1" x14ac:dyDescent="0.2">
      <c r="B309" s="265">
        <f t="shared" ca="1" si="4"/>
        <v>45225</v>
      </c>
      <c r="C309" s="266" cm="1">
        <f t="array" aca="1" ref="C309" ca="1">IF($B309="","",IFERROR(IF(INDEX('Data Tab - BV Infill'!R$37:R$1000,MATCH($B309,INT('Data Tab - BV Infill'!$C$37:$C$1000),0))="",NA(),INDEX('Data Tab - BV Infill'!R$37:R$1000,MATCH($B309,INT('Data Tab - BV Infill'!$C$37:$C$1000),0))),MAX(IF('SCADA Data'!$B$37:$B$402=$B309,'SCADA Data'!D$37:D$402,""),IF('SCADA Data - Historic'!$B$37:$B$402=$B309,'SCADA Data - Historic'!D$37:D$402,""))))</f>
        <v>228.515625</v>
      </c>
      <c r="D309" s="267" cm="1">
        <f t="array" aca="1" ref="D309" ca="1">IF($B309="","",IFERROR(IF(INDEX('Data Tab - BV Infill'!T$37:T$1000,MATCH($B309,INT('Data Tab - BV Infill'!$C$37:$C$1000),0))="",NA(),INDEX('Data Tab - BV Infill'!T$37:T$1000,MATCH($B309,INT('Data Tab - BV Infill'!$C$37:$C$1000),0))),MAX(IF('SCADA Data'!$B$37:$B$402=$B309,'SCADA Data'!E$37:E$402,""),IF('SCADA Data - Historic'!$B$37:$B$402=$B309,'SCADA Data - Historic'!E$37:E$402,""))))</f>
        <v>159.630859375</v>
      </c>
      <c r="E309" s="267" cm="1">
        <f t="array" aca="1" ref="E309" ca="1">IF($B309="","",IFERROR(IF(INDEX('Data Tab - BV Infill'!U$37:U$1000,MATCH($B309,INT('Data Tab - BV Infill'!$C$37:$C$1000),0))="",NA(),INDEX('Data Tab - BV Infill'!U$37:U$1000,MATCH($B309,INT('Data Tab - BV Infill'!$C$37:$C$1000),0))),MAX(IF('SCADA Data'!$B$37:$B$402=$B309,'SCADA Data'!F$37:F$402,""),IF('SCADA Data - Historic'!$B$37:$B$402=$B309,'SCADA Data - Historic'!F$37:F$402,""))))</f>
        <v>0</v>
      </c>
      <c r="F309" s="101" t="str">
        <f t="array" aca="1" ref="F309" ca="1">IFERROR(INDEX('Data Tab - BV Infill'!$S$37:$S$402,MATCH($B309,INT('Data Tab - BV Infill'!$C$37:$C$402)*('Data Tab - BV Infill'!$S$37:$S$402&lt;&gt;""),0)),"")</f>
        <v/>
      </c>
      <c r="G309" s="266" cm="1">
        <f t="array" aca="1" ref="G309" ca="1">IF($B309="","",IFERROR(IF(INDEX('Data Tab - MK Infill'!R$37:R$402,MATCH($B309,INT('Data Tab - MK Infill'!$C$37:$C$402),0))="",NA(),INDEX('Data Tab - MK Infill'!R$37:R$402,MATCH($B309,INT('Data Tab - MK Infill'!$C$37:$C$402),0))),MAX(IF('SCADA Data'!$B$37:$B$402=$B309,'SCADA Data'!G$37:G$402,""),IF('SCADA Data - Historic'!$B$37:$B$402=$B309,'SCADA Data - Historic'!G$37:G$402,""))))</f>
        <v>458</v>
      </c>
      <c r="H309" s="101" t="str">
        <f t="array" aca="1" ref="H309" ca="1">IFERROR(INDEX('Data Tab - MK Infill'!$S$37:$S$402,MATCH($B309,INT('Data Tab - MK Infill'!$C$37:$C$402)*('Data Tab - MK Infill'!$S$37:$S$402&lt;&gt;""),0)),"")</f>
        <v/>
      </c>
      <c r="I309" s="266" cm="1">
        <f t="array" aca="1" ref="I309" ca="1">IF($B309="","",IFERROR(IF(INDEX('Data Tab - NH Infill'!R$37:R$1000,MATCH($B309,INT('Data Tab - NH Infill'!$C$37:$C$1000),0))="",NA(),INDEX('Data Tab - NH Infill'!R$37:R$1000,MATCH($B309,INT('Data Tab - NH Infill'!$C$37:$C$1000),0))),MAX(IF('SCADA Data'!$B$37:$B$402=$B309,'SCADA Data'!I$37:I$402,""),IF('SCADA Data - Historic'!$B$37:$B$402=$B309,'SCADA Data - Historic'!I$37:I$402,""))))</f>
        <v>1695</v>
      </c>
      <c r="J309" s="101" t="str">
        <f t="array" aca="1" ref="J309" ca="1">IFERROR(INDEX('Data Tab - NH Infill'!$S$37:$S$1000,MATCH($B309,INT('Data Tab - NH Infill'!$C$37:$C$1000)*('Data Tab - NH Infill'!$S$37:$S$1000&lt;&gt;""),0)),"")</f>
        <v/>
      </c>
      <c r="K309" s="266">
        <f t="array" aca="1" ref="K309" ca="1">IF($B309="","",IFERROR(IF(INDEX('Data Tab - SH Infill'!R$37:R$402,MATCH($B309,INT('Data Tab - SH Infill'!$C$37:$C$402),0))="",NA(),INDEX('Data Tab - SH Infill'!R$37:R$402,MATCH($B309,INT('Data Tab - SH Infill'!$C$37:$C$402),0))),MAX(IF('SCADA Data'!$B$37:$B$8980=$B309,'SCADA Data'!H$37:H$8980,""),IF('SCADA Data - Historic'!$B$37:$B$8980=$B309,'SCADA Data - Historic'!H$37:H$8980,""))))</f>
        <v>216.44000244140625</v>
      </c>
      <c r="L309" s="249" t="str">
        <f t="array" aca="1" ref="L309" ca="1">IFERROR(INDEX('Data Tab - SH Infill'!$S$37:$S$402,MATCH($B309,INT('Data Tab - SH Infill'!$C$37:$C$402)*('Data Tab - SH Infill'!$S$37:$S$402&lt;&gt;""),0)),"")</f>
        <v/>
      </c>
    </row>
    <row r="310" spans="2:12" s="264" customFormat="1" x14ac:dyDescent="0.2">
      <c r="B310" s="265">
        <f t="shared" ca="1" si="4"/>
        <v>45226</v>
      </c>
      <c r="C310" s="268" cm="1">
        <f t="array" aca="1" ref="C310" ca="1">IF($B310="","",IFERROR(IF(INDEX('Data Tab - BV Infill'!R$37:R$1000,MATCH($B310,INT('Data Tab - BV Infill'!$C$37:$C$1000),0))="",NA(),INDEX('Data Tab - BV Infill'!R$37:R$1000,MATCH($B310,INT('Data Tab - BV Infill'!$C$37:$C$1000),0))),MAX(IF('SCADA Data'!$B$37:$B$402=$B310,'SCADA Data'!D$37:D$402,""),IF('SCADA Data - Historic'!$B$37:$B$402=$B310,'SCADA Data - Historic'!D$37:D$402,""))))</f>
        <v>443.06640625</v>
      </c>
      <c r="D310" s="269" cm="1">
        <f t="array" aca="1" ref="D310" ca="1">IF($B310="","",IFERROR(IF(INDEX('Data Tab - BV Infill'!T$37:T$1000,MATCH($B310,INT('Data Tab - BV Infill'!$C$37:$C$1000),0))="",NA(),INDEX('Data Tab - BV Infill'!T$37:T$1000,MATCH($B310,INT('Data Tab - BV Infill'!$C$37:$C$1000),0))),MAX(IF('SCADA Data'!$B$37:$B$402=$B310,'SCADA Data'!E$37:E$402,""),IF('SCADA Data - Historic'!$B$37:$B$402=$B310,'SCADA Data - Historic'!E$37:E$402,""))))</f>
        <v>373.75</v>
      </c>
      <c r="E310" s="269" cm="1">
        <f t="array" aca="1" ref="E310" ca="1">IF($B310="","",IFERROR(IF(INDEX('Data Tab - BV Infill'!U$37:U$1000,MATCH($B310,INT('Data Tab - BV Infill'!$C$37:$C$1000),0))="",NA(),INDEX('Data Tab - BV Infill'!U$37:U$1000,MATCH($B310,INT('Data Tab - BV Infill'!$C$37:$C$1000),0))),MAX(IF('SCADA Data'!$B$37:$B$402=$B310,'SCADA Data'!F$37:F$402,""),IF('SCADA Data - Historic'!$B$37:$B$402=$B310,'SCADA Data - Historic'!F$37:F$402,""))))</f>
        <v>0</v>
      </c>
      <c r="F310" s="114" t="str">
        <f t="array" aca="1" ref="F310" ca="1">IFERROR(INDEX('Data Tab - BV Infill'!$S$37:$S$402,MATCH($B310,INT('Data Tab - BV Infill'!$C$37:$C$402)*('Data Tab - BV Infill'!$S$37:$S$402&lt;&gt;""),0)),"")</f>
        <v/>
      </c>
      <c r="G310" s="270" cm="1">
        <f t="array" aca="1" ref="G310" ca="1">IF($B310="","",IFERROR(IF(INDEX('Data Tab - MK Infill'!R$37:R$402,MATCH($B310,INT('Data Tab - MK Infill'!$C$37:$C$402),0))="",NA(),INDEX('Data Tab - MK Infill'!R$37:R$402,MATCH($B310,INT('Data Tab - MK Infill'!$C$37:$C$402),0))),MAX(IF('SCADA Data'!$B$37:$B$402=$B310,'SCADA Data'!G$37:G$402,""),IF('SCADA Data - Historic'!$B$37:$B$402=$B310,'SCADA Data - Historic'!G$37:G$402,""))))</f>
        <v>992</v>
      </c>
      <c r="H310" s="114" t="str">
        <f t="array" aca="1" ref="H310" ca="1">IFERROR(INDEX('Data Tab - MK Infill'!$S$37:$S$402,MATCH($B310,INT('Data Tab - MK Infill'!$C$37:$C$402)*('Data Tab - MK Infill'!$S$37:$S$402&lt;&gt;""),0)),"")</f>
        <v/>
      </c>
      <c r="I310" s="273" cm="1">
        <f t="array" aca="1" ref="I310" ca="1">IF($B310="","",IFERROR(IF(INDEX('Data Tab - NH Infill'!R$37:R$1000,MATCH($B310,INT('Data Tab - NH Infill'!$C$37:$C$1000),0))="",NA(),INDEX('Data Tab - NH Infill'!R$37:R$1000,MATCH($B310,INT('Data Tab - NH Infill'!$C$37:$C$1000),0))),MAX(IF('SCADA Data'!$B$37:$B$402=$B310,'SCADA Data'!I$37:I$402,""),IF('SCADA Data - Historic'!$B$37:$B$402=$B310,'SCADA Data - Historic'!I$37:I$402,""))))</f>
        <v>3738.5</v>
      </c>
      <c r="J310" s="114" t="str">
        <f t="array" aca="1" ref="J310" ca="1">IFERROR(INDEX('Data Tab - NH Infill'!$S$37:$S$1000,MATCH($B310,INT('Data Tab - NH Infill'!$C$37:$C$1000)*('Data Tab - NH Infill'!$S$37:$S$1000&lt;&gt;""),0)),"")</f>
        <v/>
      </c>
      <c r="K310" s="272">
        <f t="array" aca="1" ref="K310" ca="1">IF($B310="","",IFERROR(IF(INDEX('Data Tab - SH Infill'!R$37:R$402,MATCH($B310,INT('Data Tab - SH Infill'!$C$37:$C$402),0))="",NA(),INDEX('Data Tab - SH Infill'!R$37:R$402,MATCH($B310,INT('Data Tab - SH Infill'!$C$37:$C$402),0))),MAX(IF('SCADA Data'!$B$37:$B$8980=$B310,'SCADA Data'!H$37:H$8980,""),IF('SCADA Data - Historic'!$B$37:$B$8980=$B310,'SCADA Data - Historic'!H$37:H$8980,""))))</f>
        <v>685.95001220703125</v>
      </c>
      <c r="L310" s="250" t="str">
        <f t="array" aca="1" ref="L310" ca="1">IFERROR(INDEX('Data Tab - SH Infill'!$S$37:$S$402,MATCH($B310,INT('Data Tab - SH Infill'!$C$37:$C$402)*('Data Tab - SH Infill'!$S$37:$S$402&lt;&gt;""),0)),"")</f>
        <v/>
      </c>
    </row>
    <row r="311" spans="2:12" s="264" customFormat="1" x14ac:dyDescent="0.2">
      <c r="B311" s="265">
        <f t="shared" ca="1" si="4"/>
        <v>45227</v>
      </c>
      <c r="C311" s="266" cm="1">
        <f t="array" aca="1" ref="C311" ca="1">IF($B311="","",IFERROR(IF(INDEX('Data Tab - BV Infill'!R$37:R$1000,MATCH($B311,INT('Data Tab - BV Infill'!$C$37:$C$1000),0))="",NA(),INDEX('Data Tab - BV Infill'!R$37:R$1000,MATCH($B311,INT('Data Tab - BV Infill'!$C$37:$C$1000),0))),MAX(IF('SCADA Data'!$B$37:$B$402=$B311,'SCADA Data'!D$37:D$402,""),IF('SCADA Data - Historic'!$B$37:$B$402=$B311,'SCADA Data - Historic'!D$37:D$402,""))))</f>
        <v>212.1640625</v>
      </c>
      <c r="D311" s="267" cm="1">
        <f t="array" aca="1" ref="D311" ca="1">IF($B311="","",IFERROR(IF(INDEX('Data Tab - BV Infill'!T$37:T$1000,MATCH($B311,INT('Data Tab - BV Infill'!$C$37:$C$1000),0))="",NA(),INDEX('Data Tab - BV Infill'!T$37:T$1000,MATCH($B311,INT('Data Tab - BV Infill'!$C$37:$C$1000),0))),MAX(IF('SCADA Data'!$B$37:$B$402=$B311,'SCADA Data'!E$37:E$402,""),IF('SCADA Data - Historic'!$B$37:$B$402=$B311,'SCADA Data - Historic'!E$37:E$402,""))))</f>
        <v>234.380859375</v>
      </c>
      <c r="E311" s="267" cm="1">
        <f t="array" aca="1" ref="E311" ca="1">IF($B311="","",IFERROR(IF(INDEX('Data Tab - BV Infill'!U$37:U$1000,MATCH($B311,INT('Data Tab - BV Infill'!$C$37:$C$1000),0))="",NA(),INDEX('Data Tab - BV Infill'!U$37:U$1000,MATCH($B311,INT('Data Tab - BV Infill'!$C$37:$C$1000),0))),MAX(IF('SCADA Data'!$B$37:$B$402=$B311,'SCADA Data'!F$37:F$402,""),IF('SCADA Data - Historic'!$B$37:$B$402=$B311,'SCADA Data - Historic'!F$37:F$402,""))))</f>
        <v>0</v>
      </c>
      <c r="F311" s="101" t="str">
        <f t="array" aca="1" ref="F311" ca="1">IFERROR(INDEX('Data Tab - BV Infill'!$S$37:$S$402,MATCH($B311,INT('Data Tab - BV Infill'!$C$37:$C$402)*('Data Tab - BV Infill'!$S$37:$S$402&lt;&gt;""),0)),"")</f>
        <v/>
      </c>
      <c r="G311" s="266" cm="1">
        <f t="array" aca="1" ref="G311" ca="1">IF($B311="","",IFERROR(IF(INDEX('Data Tab - MK Infill'!R$37:R$402,MATCH($B311,INT('Data Tab - MK Infill'!$C$37:$C$402),0))="",NA(),INDEX('Data Tab - MK Infill'!R$37:R$402,MATCH($B311,INT('Data Tab - MK Infill'!$C$37:$C$402),0))),MAX(IF('SCADA Data'!$B$37:$B$402=$B311,'SCADA Data'!G$37:G$402,""),IF('SCADA Data - Historic'!$B$37:$B$402=$B311,'SCADA Data - Historic'!G$37:G$402,""))))</f>
        <v>993</v>
      </c>
      <c r="H311" s="101" t="str">
        <f t="array" aca="1" ref="H311" ca="1">IFERROR(INDEX('Data Tab - MK Infill'!$S$37:$S$402,MATCH($B311,INT('Data Tab - MK Infill'!$C$37:$C$402)*('Data Tab - MK Infill'!$S$37:$S$402&lt;&gt;""),0)),"")</f>
        <v/>
      </c>
      <c r="I311" s="266" cm="1">
        <f t="array" aca="1" ref="I311" ca="1">IF($B311="","",IFERROR(IF(INDEX('Data Tab - NH Infill'!R$37:R$1000,MATCH($B311,INT('Data Tab - NH Infill'!$C$37:$C$1000),0))="",NA(),INDEX('Data Tab - NH Infill'!R$37:R$1000,MATCH($B311,INT('Data Tab - NH Infill'!$C$37:$C$1000),0))),MAX(IF('SCADA Data'!$B$37:$B$402=$B311,'SCADA Data'!I$37:I$402,""),IF('SCADA Data - Historic'!$B$37:$B$402=$B311,'SCADA Data - Historic'!I$37:I$402,""))))</f>
        <v>2185.5</v>
      </c>
      <c r="J311" s="101" t="str">
        <f t="array" aca="1" ref="J311" ca="1">IFERROR(INDEX('Data Tab - NH Infill'!$S$37:$S$1000,MATCH($B311,INT('Data Tab - NH Infill'!$C$37:$C$1000)*('Data Tab - NH Infill'!$S$37:$S$1000&lt;&gt;""),0)),"")</f>
        <v/>
      </c>
      <c r="K311" s="266">
        <f t="array" aca="1" ref="K311" ca="1">IF($B311="","",IFERROR(IF(INDEX('Data Tab - SH Infill'!R$37:R$402,MATCH($B311,INT('Data Tab - SH Infill'!$C$37:$C$402),0))="",NA(),INDEX('Data Tab - SH Infill'!R$37:R$402,MATCH($B311,INT('Data Tab - SH Infill'!$C$37:$C$402),0))),MAX(IF('SCADA Data'!$B$37:$B$8980=$B311,'SCADA Data'!H$37:H$8980,""),IF('SCADA Data - Historic'!$B$37:$B$8980=$B311,'SCADA Data - Historic'!H$37:H$8980,""))))</f>
        <v>413.8900146484375</v>
      </c>
      <c r="L311" s="249" t="str">
        <f t="array" aca="1" ref="L311" ca="1">IFERROR(INDEX('Data Tab - SH Infill'!$S$37:$S$402,MATCH($B311,INT('Data Tab - SH Infill'!$C$37:$C$402)*('Data Tab - SH Infill'!$S$37:$S$402&lt;&gt;""),0)),"")</f>
        <v/>
      </c>
    </row>
    <row r="312" spans="2:12" s="264" customFormat="1" x14ac:dyDescent="0.2">
      <c r="B312" s="265">
        <f t="shared" ca="1" si="4"/>
        <v>45228</v>
      </c>
      <c r="C312" s="268" cm="1">
        <f t="array" aca="1" ref="C312" ca="1">IF($B312="","",IFERROR(IF(INDEX('Data Tab - BV Infill'!R$37:R$1000,MATCH($B312,INT('Data Tab - BV Infill'!$C$37:$C$1000),0))="",NA(),INDEX('Data Tab - BV Infill'!R$37:R$1000,MATCH($B312,INT('Data Tab - BV Infill'!$C$37:$C$1000),0))),MAX(IF('SCADA Data'!$B$37:$B$402=$B312,'SCADA Data'!D$37:D$402,""),IF('SCADA Data - Historic'!$B$37:$B$402=$B312,'SCADA Data - Historic'!D$37:D$402,""))))</f>
        <v>195.8125</v>
      </c>
      <c r="D312" s="269" cm="1">
        <f t="array" aca="1" ref="D312" ca="1">IF($B312="","",IFERROR(IF(INDEX('Data Tab - BV Infill'!T$37:T$1000,MATCH($B312,INT('Data Tab - BV Infill'!$C$37:$C$1000),0))="",NA(),INDEX('Data Tab - BV Infill'!T$37:T$1000,MATCH($B312,INT('Data Tab - BV Infill'!$C$37:$C$1000),0))),MAX(IF('SCADA Data'!$B$37:$B$402=$B312,'SCADA Data'!E$37:E$402,""),IF('SCADA Data - Historic'!$B$37:$B$402=$B312,'SCADA Data - Historic'!E$37:E$402,""))))</f>
        <v>175.95703125</v>
      </c>
      <c r="E312" s="269" cm="1">
        <f t="array" aca="1" ref="E312" ca="1">IF($B312="","",IFERROR(IF(INDEX('Data Tab - BV Infill'!U$37:U$1000,MATCH($B312,INT('Data Tab - BV Infill'!$C$37:$C$1000),0))="",NA(),INDEX('Data Tab - BV Infill'!U$37:U$1000,MATCH($B312,INT('Data Tab - BV Infill'!$C$37:$C$1000),0))),MAX(IF('SCADA Data'!$B$37:$B$402=$B312,'SCADA Data'!F$37:F$402,""),IF('SCADA Data - Historic'!$B$37:$B$402=$B312,'SCADA Data - Historic'!F$37:F$402,""))))</f>
        <v>0</v>
      </c>
      <c r="F312" s="114" t="str">
        <f t="array" aca="1" ref="F312" ca="1">IFERROR(INDEX('Data Tab - BV Infill'!$S$37:$S$402,MATCH($B312,INT('Data Tab - BV Infill'!$C$37:$C$402)*('Data Tab - BV Infill'!$S$37:$S$402&lt;&gt;""),0)),"")</f>
        <v/>
      </c>
      <c r="G312" s="270" cm="1">
        <f t="array" aca="1" ref="G312" ca="1">IF($B312="","",IFERROR(IF(INDEX('Data Tab - MK Infill'!R$37:R$402,MATCH($B312,INT('Data Tab - MK Infill'!$C$37:$C$402),0))="",NA(),INDEX('Data Tab - MK Infill'!R$37:R$402,MATCH($B312,INT('Data Tab - MK Infill'!$C$37:$C$402),0))),MAX(IF('SCADA Data'!$B$37:$B$402=$B312,'SCADA Data'!G$37:G$402,""),IF('SCADA Data - Historic'!$B$37:$B$402=$B312,'SCADA Data - Historic'!G$37:G$402,""))))</f>
        <v>994</v>
      </c>
      <c r="H312" s="114" t="str">
        <f t="array" aca="1" ref="H312" ca="1">IFERROR(INDEX('Data Tab - MK Infill'!$S$37:$S$402,MATCH($B312,INT('Data Tab - MK Infill'!$C$37:$C$402)*('Data Tab - MK Infill'!$S$37:$S$402&lt;&gt;""),0)),"")</f>
        <v/>
      </c>
      <c r="I312" s="273" cm="1">
        <f t="array" aca="1" ref="I312" ca="1">IF($B312="","",IFERROR(IF(INDEX('Data Tab - NH Infill'!R$37:R$1000,MATCH($B312,INT('Data Tab - NH Infill'!$C$37:$C$1000),0))="",NA(),INDEX('Data Tab - NH Infill'!R$37:R$1000,MATCH($B312,INT('Data Tab - NH Infill'!$C$37:$C$1000),0))),MAX(IF('SCADA Data'!$B$37:$B$402=$B312,'SCADA Data'!I$37:I$402,""),IF('SCADA Data - Historic'!$B$37:$B$402=$B312,'SCADA Data - Historic'!I$37:I$402,""))))</f>
        <v>1673</v>
      </c>
      <c r="J312" s="114" t="str">
        <f t="array" aca="1" ref="J312" ca="1">IFERROR(INDEX('Data Tab - NH Infill'!$S$37:$S$1000,MATCH($B312,INT('Data Tab - NH Infill'!$C$37:$C$1000)*('Data Tab - NH Infill'!$S$37:$S$1000&lt;&gt;""),0)),"")</f>
        <v/>
      </c>
      <c r="K312" s="272">
        <f t="array" aca="1" ref="K312" ca="1">IF($B312="","",IFERROR(IF(INDEX('Data Tab - SH Infill'!R$37:R$402,MATCH($B312,INT('Data Tab - SH Infill'!$C$37:$C$402),0))="",NA(),INDEX('Data Tab - SH Infill'!R$37:R$402,MATCH($B312,INT('Data Tab - SH Infill'!$C$37:$C$402),0))),MAX(IF('SCADA Data'!$B$37:$B$8980=$B312,'SCADA Data'!H$37:H$8980,""),IF('SCADA Data - Historic'!$B$37:$B$8980=$B312,'SCADA Data - Historic'!H$37:H$8980,""))))</f>
        <v>252.25</v>
      </c>
      <c r="L312" s="250" t="str">
        <f t="array" aca="1" ref="L312" ca="1">IFERROR(INDEX('Data Tab - SH Infill'!$S$37:$S$402,MATCH($B312,INT('Data Tab - SH Infill'!$C$37:$C$402)*('Data Tab - SH Infill'!$S$37:$S$402&lt;&gt;""),0)),"")</f>
        <v/>
      </c>
    </row>
    <row r="313" spans="2:12" s="264" customFormat="1" x14ac:dyDescent="0.2">
      <c r="B313" s="265">
        <f t="shared" ca="1" si="4"/>
        <v>45229</v>
      </c>
      <c r="C313" s="266" cm="1">
        <f t="array" aca="1" ref="C313" ca="1">IF($B313="","",IFERROR(IF(INDEX('Data Tab - BV Infill'!R$37:R$1000,MATCH($B313,INT('Data Tab - BV Infill'!$C$37:$C$1000),0))="",NA(),INDEX('Data Tab - BV Infill'!R$37:R$1000,MATCH($B313,INT('Data Tab - BV Infill'!$C$37:$C$1000),0))),MAX(IF('SCADA Data'!$B$37:$B$402=$B313,'SCADA Data'!D$37:D$402,""),IF('SCADA Data - Historic'!$B$37:$B$402=$B313,'SCADA Data - Historic'!D$37:D$402,""))))</f>
        <v>177.37890625</v>
      </c>
      <c r="D313" s="267" cm="1">
        <f t="array" aca="1" ref="D313" ca="1">IF($B313="","",IFERROR(IF(INDEX('Data Tab - BV Infill'!T$37:T$1000,MATCH($B313,INT('Data Tab - BV Infill'!$C$37:$C$1000),0))="",NA(),INDEX('Data Tab - BV Infill'!T$37:T$1000,MATCH($B313,INT('Data Tab - BV Infill'!$C$37:$C$1000),0))),MAX(IF('SCADA Data'!$B$37:$B$402=$B313,'SCADA Data'!E$37:E$402,""),IF('SCADA Data - Historic'!$B$37:$B$402=$B313,'SCADA Data - Historic'!E$37:E$402,""))))</f>
        <v>201.0927734375</v>
      </c>
      <c r="E313" s="267" cm="1">
        <f t="array" aca="1" ref="E313" ca="1">IF($B313="","",IFERROR(IF(INDEX('Data Tab - BV Infill'!U$37:U$1000,MATCH($B313,INT('Data Tab - BV Infill'!$C$37:$C$1000),0))="",NA(),INDEX('Data Tab - BV Infill'!U$37:U$1000,MATCH($B313,INT('Data Tab - BV Infill'!$C$37:$C$1000),0))),MAX(IF('SCADA Data'!$B$37:$B$402=$B313,'SCADA Data'!F$37:F$402,""),IF('SCADA Data - Historic'!$B$37:$B$402=$B313,'SCADA Data - Historic'!F$37:F$402,""))))</f>
        <v>0</v>
      </c>
      <c r="F313" s="101" t="str">
        <f t="array" aca="1" ref="F313" ca="1">IFERROR(INDEX('Data Tab - BV Infill'!$S$37:$S$402,MATCH($B313,INT('Data Tab - BV Infill'!$C$37:$C$402)*('Data Tab - BV Infill'!$S$37:$S$402&lt;&gt;""),0)),"")</f>
        <v/>
      </c>
      <c r="G313" s="266" cm="1">
        <f t="array" aca="1" ref="G313" ca="1">IF($B313="","",IFERROR(IF(INDEX('Data Tab - MK Infill'!R$37:R$402,MATCH($B313,INT('Data Tab - MK Infill'!$C$37:$C$402),0))="",NA(),INDEX('Data Tab - MK Infill'!R$37:R$402,MATCH($B313,INT('Data Tab - MK Infill'!$C$37:$C$402),0))),MAX(IF('SCADA Data'!$B$37:$B$402=$B313,'SCADA Data'!G$37:G$402,""),IF('SCADA Data - Historic'!$B$37:$B$402=$B313,'SCADA Data - Historic'!G$37:G$402,""))))</f>
        <v>995</v>
      </c>
      <c r="H313" s="101" t="str">
        <f t="array" aca="1" ref="H313" ca="1">IFERROR(INDEX('Data Tab - MK Infill'!$S$37:$S$402,MATCH($B313,INT('Data Tab - MK Infill'!$C$37:$C$402)*('Data Tab - MK Infill'!$S$37:$S$402&lt;&gt;""),0)),"")</f>
        <v/>
      </c>
      <c r="I313" s="266" cm="1">
        <f t="array" aca="1" ref="I313" ca="1">IF($B313="","",IFERROR(IF(INDEX('Data Tab - NH Infill'!R$37:R$1000,MATCH($B313,INT('Data Tab - NH Infill'!$C$37:$C$1000),0))="",NA(),INDEX('Data Tab - NH Infill'!R$37:R$1000,MATCH($B313,INT('Data Tab - NH Infill'!$C$37:$C$1000),0))),MAX(IF('SCADA Data'!$B$37:$B$402=$B313,'SCADA Data'!I$37:I$402,""),IF('SCADA Data - Historic'!$B$37:$B$402=$B313,'SCADA Data - Historic'!I$37:I$402,""))))</f>
        <v>1504.5</v>
      </c>
      <c r="J313" s="101" t="str">
        <f t="array" aca="1" ref="J313" ca="1">IFERROR(INDEX('Data Tab - NH Infill'!$S$37:$S$1000,MATCH($B313,INT('Data Tab - NH Infill'!$C$37:$C$1000)*('Data Tab - NH Infill'!$S$37:$S$1000&lt;&gt;""),0)),"")</f>
        <v/>
      </c>
      <c r="K313" s="266">
        <f t="array" aca="1" ref="K313" ca="1">IF($B313="","",IFERROR(IF(INDEX('Data Tab - SH Infill'!R$37:R$402,MATCH($B313,INT('Data Tab - SH Infill'!$C$37:$C$402),0))="",NA(),INDEX('Data Tab - SH Infill'!R$37:R$402,MATCH($B313,INT('Data Tab - SH Infill'!$C$37:$C$402),0))),MAX(IF('SCADA Data'!$B$37:$B$8980=$B313,'SCADA Data'!H$37:H$8980,""),IF('SCADA Data - Historic'!$B$37:$B$8980=$B313,'SCADA Data - Historic'!H$37:H$8980,""))))</f>
        <v>208.63999938964844</v>
      </c>
      <c r="L313" s="249" t="str">
        <f t="array" aca="1" ref="L313" ca="1">IFERROR(INDEX('Data Tab - SH Infill'!$S$37:$S$402,MATCH($B313,INT('Data Tab - SH Infill'!$C$37:$C$402)*('Data Tab - SH Infill'!$S$37:$S$402&lt;&gt;""),0)),"")</f>
        <v/>
      </c>
    </row>
    <row r="314" spans="2:12" s="264" customFormat="1" x14ac:dyDescent="0.2">
      <c r="B314" s="265">
        <f t="shared" ca="1" si="4"/>
        <v>45230</v>
      </c>
      <c r="C314" s="268" cm="1">
        <f t="array" aca="1" ref="C314" ca="1">IF($B314="","",IFERROR(IF(INDEX('Data Tab - BV Infill'!R$37:R$1000,MATCH($B314,INT('Data Tab - BV Infill'!$C$37:$C$1000),0))="",NA(),INDEX('Data Tab - BV Infill'!R$37:R$1000,MATCH($B314,INT('Data Tab - BV Infill'!$C$37:$C$1000),0))),MAX(IF('SCADA Data'!$B$37:$B$402=$B314,'SCADA Data'!D$37:D$402,""),IF('SCADA Data - Historic'!$B$37:$B$402=$B314,'SCADA Data - Historic'!D$37:D$402,""))))</f>
        <v>162.34765625</v>
      </c>
      <c r="D314" s="269" cm="1">
        <f t="array" aca="1" ref="D314" ca="1">IF($B314="","",IFERROR(IF(INDEX('Data Tab - BV Infill'!T$37:T$1000,MATCH($B314,INT('Data Tab - BV Infill'!$C$37:$C$1000),0))="",NA(),INDEX('Data Tab - BV Infill'!T$37:T$1000,MATCH($B314,INT('Data Tab - BV Infill'!$C$37:$C$1000),0))),MAX(IF('SCADA Data'!$B$37:$B$402=$B314,'SCADA Data'!E$37:E$402,""),IF('SCADA Data - Historic'!$B$37:$B$402=$B314,'SCADA Data - Historic'!E$37:E$402,""))))</f>
        <v>164.2265625</v>
      </c>
      <c r="E314" s="269" cm="1">
        <f t="array" aca="1" ref="E314" ca="1">IF($B314="","",IFERROR(IF(INDEX('Data Tab - BV Infill'!U$37:U$1000,MATCH($B314,INT('Data Tab - BV Infill'!$C$37:$C$1000),0))="",NA(),INDEX('Data Tab - BV Infill'!U$37:U$1000,MATCH($B314,INT('Data Tab - BV Infill'!$C$37:$C$1000),0))),MAX(IF('SCADA Data'!$B$37:$B$402=$B314,'SCADA Data'!F$37:F$402,""),IF('SCADA Data - Historic'!$B$37:$B$402=$B314,'SCADA Data - Historic'!F$37:F$402,""))))</f>
        <v>0</v>
      </c>
      <c r="F314" s="114" t="str">
        <f t="array" aca="1" ref="F314" ca="1">IFERROR(INDEX('Data Tab - BV Infill'!$S$37:$S$402,MATCH($B314,INT('Data Tab - BV Infill'!$C$37:$C$402)*('Data Tab - BV Infill'!$S$37:$S$402&lt;&gt;""),0)),"")</f>
        <v/>
      </c>
      <c r="G314" s="270" cm="1">
        <f t="array" aca="1" ref="G314" ca="1">IF($B314="","",IFERROR(IF(INDEX('Data Tab - MK Infill'!R$37:R$402,MATCH($B314,INT('Data Tab - MK Infill'!$C$37:$C$402),0))="",NA(),INDEX('Data Tab - MK Infill'!R$37:R$402,MATCH($B314,INT('Data Tab - MK Infill'!$C$37:$C$402),0))),MAX(IF('SCADA Data'!$B$37:$B$402=$B314,'SCADA Data'!G$37:G$402,""),IF('SCADA Data - Historic'!$B$37:$B$402=$B314,'SCADA Data - Historic'!G$37:G$402,""))))</f>
        <v>759</v>
      </c>
      <c r="H314" s="114" t="str">
        <f t="array" aca="1" ref="H314" ca="1">IFERROR(INDEX('Data Tab - MK Infill'!$S$37:$S$402,MATCH($B314,INT('Data Tab - MK Infill'!$C$37:$C$402)*('Data Tab - MK Infill'!$S$37:$S$402&lt;&gt;""),0)),"")</f>
        <v/>
      </c>
      <c r="I314" s="273" cm="1">
        <f t="array" aca="1" ref="I314" ca="1">IF($B314="","",IFERROR(IF(INDEX('Data Tab - NH Infill'!R$37:R$1000,MATCH($B314,INT('Data Tab - NH Infill'!$C$37:$C$1000),0))="",NA(),INDEX('Data Tab - NH Infill'!R$37:R$1000,MATCH($B314,INT('Data Tab - NH Infill'!$C$37:$C$1000),0))),MAX(IF('SCADA Data'!$B$37:$B$402=$B314,'SCADA Data'!I$37:I$402,""),IF('SCADA Data - Historic'!$B$37:$B$402=$B314,'SCADA Data - Historic'!I$37:I$402,""))))</f>
        <v>1358</v>
      </c>
      <c r="J314" s="114" t="str">
        <f t="array" aca="1" ref="J314" ca="1">IFERROR(INDEX('Data Tab - NH Infill'!$S$37:$S$1000,MATCH($B314,INT('Data Tab - NH Infill'!$C$37:$C$1000)*('Data Tab - NH Infill'!$S$37:$S$1000&lt;&gt;""),0)),"")</f>
        <v/>
      </c>
      <c r="K314" s="272">
        <f t="array" aca="1" ref="K314" ca="1">IF($B314="","",IFERROR(IF(INDEX('Data Tab - SH Infill'!R$37:R$402,MATCH($B314,INT('Data Tab - SH Infill'!$C$37:$C$402),0))="",NA(),INDEX('Data Tab - SH Infill'!R$37:R$402,MATCH($B314,INT('Data Tab - SH Infill'!$C$37:$C$402),0))),MAX(IF('SCADA Data'!$B$37:$B$8980=$B314,'SCADA Data'!H$37:H$8980,""),IF('SCADA Data - Historic'!$B$37:$B$8980=$B314,'SCADA Data - Historic'!H$37:H$8980,""))))</f>
        <v>177.22999572753906</v>
      </c>
      <c r="L314" s="250" t="str">
        <f t="array" aca="1" ref="L314" ca="1">IFERROR(INDEX('Data Tab - SH Infill'!$S$37:$S$402,MATCH($B314,INT('Data Tab - SH Infill'!$C$37:$C$402)*('Data Tab - SH Infill'!$S$37:$S$402&lt;&gt;""),0)),"")</f>
        <v/>
      </c>
    </row>
    <row r="315" spans="2:12" s="264" customFormat="1" x14ac:dyDescent="0.2">
      <c r="B315" s="265">
        <f t="shared" ca="1" si="4"/>
        <v>45231</v>
      </c>
      <c r="C315" s="266" cm="1">
        <f t="array" aca="1" ref="C315" ca="1">IF($B315="","",IFERROR(IF(INDEX('Data Tab - BV Infill'!R$37:R$1000,MATCH($B315,INT('Data Tab - BV Infill'!$C$37:$C$1000),0))="",NA(),INDEX('Data Tab - BV Infill'!R$37:R$1000,MATCH($B315,INT('Data Tab - BV Infill'!$C$37:$C$1000),0))),MAX(IF('SCADA Data'!$B$37:$B$402=$B315,'SCADA Data'!D$37:D$402,""),IF('SCADA Data - Historic'!$B$37:$B$402=$B315,'SCADA Data - Historic'!D$37:D$402,""))))</f>
        <v>155.6953125</v>
      </c>
      <c r="D315" s="267" cm="1">
        <f t="array" aca="1" ref="D315" ca="1">IF($B315="","",IFERROR(IF(INDEX('Data Tab - BV Infill'!T$37:T$1000,MATCH($B315,INT('Data Tab - BV Infill'!$C$37:$C$1000),0))="",NA(),INDEX('Data Tab - BV Infill'!T$37:T$1000,MATCH($B315,INT('Data Tab - BV Infill'!$C$37:$C$1000),0))),MAX(IF('SCADA Data'!$B$37:$B$402=$B315,'SCADA Data'!E$37:E$402,""),IF('SCADA Data - Historic'!$B$37:$B$402=$B315,'SCADA Data - Historic'!E$37:E$402,""))))</f>
        <v>157.1171875</v>
      </c>
      <c r="E315" s="267" cm="1">
        <f t="array" aca="1" ref="E315" ca="1">IF($B315="","",IFERROR(IF(INDEX('Data Tab - BV Infill'!U$37:U$1000,MATCH($B315,INT('Data Tab - BV Infill'!$C$37:$C$1000),0))="",NA(),INDEX('Data Tab - BV Infill'!U$37:U$1000,MATCH($B315,INT('Data Tab - BV Infill'!$C$37:$C$1000),0))),MAX(IF('SCADA Data'!$B$37:$B$402=$B315,'SCADA Data'!F$37:F$402,""),IF('SCADA Data - Historic'!$B$37:$B$402=$B315,'SCADA Data - Historic'!F$37:F$402,""))))</f>
        <v>0</v>
      </c>
      <c r="F315" s="101" t="str">
        <f t="array" aca="1" ref="F315" ca="1">IFERROR(INDEX('Data Tab - BV Infill'!$S$37:$S$402,MATCH($B315,INT('Data Tab - BV Infill'!$C$37:$C$402)*('Data Tab - BV Infill'!$S$37:$S$402&lt;&gt;""),0)),"")</f>
        <v/>
      </c>
      <c r="G315" s="266" cm="1">
        <f t="array" aca="1" ref="G315" ca="1">IF($B315="","",IFERROR(IF(INDEX('Data Tab - MK Infill'!R$37:R$402,MATCH($B315,INT('Data Tab - MK Infill'!$C$37:$C$402),0))="",NA(),INDEX('Data Tab - MK Infill'!R$37:R$402,MATCH($B315,INT('Data Tab - MK Infill'!$C$37:$C$402),0))),MAX(IF('SCADA Data'!$B$37:$B$402=$B315,'SCADA Data'!G$37:G$402,""),IF('SCADA Data - Historic'!$B$37:$B$402=$B315,'SCADA Data - Historic'!G$37:G$402,""))))</f>
        <v>1365</v>
      </c>
      <c r="H315" s="101" t="str">
        <f t="array" aca="1" ref="H315" ca="1">IFERROR(INDEX('Data Tab - MK Infill'!$S$37:$S$402,MATCH($B315,INT('Data Tab - MK Infill'!$C$37:$C$402)*('Data Tab - MK Infill'!$S$37:$S$402&lt;&gt;""),0)),"")</f>
        <v/>
      </c>
      <c r="I315" s="266" cm="1">
        <f t="array" aca="1" ref="I315" ca="1">IF($B315="","",IFERROR(IF(INDEX('Data Tab - NH Infill'!R$37:R$1000,MATCH($B315,INT('Data Tab - NH Infill'!$C$37:$C$1000),0))="",NA(),INDEX('Data Tab - NH Infill'!R$37:R$1000,MATCH($B315,INT('Data Tab - NH Infill'!$C$37:$C$1000),0))),MAX(IF('SCADA Data'!$B$37:$B$402=$B315,'SCADA Data'!I$37:I$402,""),IF('SCADA Data - Historic'!$B$37:$B$402=$B315,'SCADA Data - Historic'!I$37:I$402,""))))</f>
        <v>1304.5</v>
      </c>
      <c r="J315" s="101" t="str">
        <f t="array" aca="1" ref="J315" ca="1">IFERROR(INDEX('Data Tab - NH Infill'!$S$37:$S$1000,MATCH($B315,INT('Data Tab - NH Infill'!$C$37:$C$1000)*('Data Tab - NH Infill'!$S$37:$S$1000&lt;&gt;""),0)),"")</f>
        <v/>
      </c>
      <c r="K315" s="266">
        <f t="array" aca="1" ref="K315" ca="1">IF($B315="","",IFERROR(IF(INDEX('Data Tab - SH Infill'!R$37:R$402,MATCH($B315,INT('Data Tab - SH Infill'!$C$37:$C$402),0))="",NA(),INDEX('Data Tab - SH Infill'!R$37:R$402,MATCH($B315,INT('Data Tab - SH Infill'!$C$37:$C$402),0))),MAX(IF('SCADA Data'!$B$37:$B$8980=$B315,'SCADA Data'!H$37:H$8980,""),IF('SCADA Data - Historic'!$B$37:$B$8980=$B315,'SCADA Data - Historic'!H$37:H$8980,""))))</f>
        <v>169.49000549316406</v>
      </c>
      <c r="L315" s="249" t="str">
        <f t="array" aca="1" ref="L315" ca="1">IFERROR(INDEX('Data Tab - SH Infill'!$S$37:$S$402,MATCH($B315,INT('Data Tab - SH Infill'!$C$37:$C$402)*('Data Tab - SH Infill'!$S$37:$S$402&lt;&gt;""),0)),"")</f>
        <v/>
      </c>
    </row>
    <row r="316" spans="2:12" s="264" customFormat="1" x14ac:dyDescent="0.2">
      <c r="B316" s="265">
        <f t="shared" ca="1" si="4"/>
        <v>45232</v>
      </c>
      <c r="C316" s="268" cm="1">
        <f t="array" aca="1" ref="C316" ca="1">IF($B316="","",IFERROR(IF(INDEX('Data Tab - BV Infill'!R$37:R$1000,MATCH($B316,INT('Data Tab - BV Infill'!$C$37:$C$1000),0))="",NA(),INDEX('Data Tab - BV Infill'!R$37:R$1000,MATCH($B316,INT('Data Tab - BV Infill'!$C$37:$C$1000),0))),MAX(IF('SCADA Data'!$B$37:$B$402=$B316,'SCADA Data'!D$37:D$402,""),IF('SCADA Data - Historic'!$B$37:$B$402=$B316,'SCADA Data - Historic'!D$37:D$402,""))))</f>
        <v>176.921875</v>
      </c>
      <c r="D316" s="269" cm="1">
        <f t="array" aca="1" ref="D316" ca="1">IF($B316="","",IFERROR(IF(INDEX('Data Tab - BV Infill'!T$37:T$1000,MATCH($B316,INT('Data Tab - BV Infill'!$C$37:$C$1000),0))="",NA(),INDEX('Data Tab - BV Infill'!T$37:T$1000,MATCH($B316,INT('Data Tab - BV Infill'!$C$37:$C$1000),0))),MAX(IF('SCADA Data'!$B$37:$B$402=$B316,'SCADA Data'!E$37:E$402,""),IF('SCADA Data - Historic'!$B$37:$B$402=$B316,'SCADA Data - Historic'!E$37:E$402,""))))</f>
        <v>169.126953125</v>
      </c>
      <c r="E316" s="269" cm="1">
        <f t="array" aca="1" ref="E316" ca="1">IF($B316="","",IFERROR(IF(INDEX('Data Tab - BV Infill'!U$37:U$1000,MATCH($B316,INT('Data Tab - BV Infill'!$C$37:$C$1000),0))="",NA(),INDEX('Data Tab - BV Infill'!U$37:U$1000,MATCH($B316,INT('Data Tab - BV Infill'!$C$37:$C$1000),0))),MAX(IF('SCADA Data'!$B$37:$B$402=$B316,'SCADA Data'!F$37:F$402,""),IF('SCADA Data - Historic'!$B$37:$B$402=$B316,'SCADA Data - Historic'!F$37:F$402,""))))</f>
        <v>0</v>
      </c>
      <c r="F316" s="114" t="str">
        <f t="array" aca="1" ref="F316" ca="1">IFERROR(INDEX('Data Tab - BV Infill'!$S$37:$S$402,MATCH($B316,INT('Data Tab - BV Infill'!$C$37:$C$402)*('Data Tab - BV Infill'!$S$37:$S$402&lt;&gt;""),0)),"")</f>
        <v/>
      </c>
      <c r="G316" s="270" cm="1">
        <f t="array" aca="1" ref="G316" ca="1">IF($B316="","",IFERROR(IF(INDEX('Data Tab - MK Infill'!R$37:R$402,MATCH($B316,INT('Data Tab - MK Infill'!$C$37:$C$402),0))="",NA(),INDEX('Data Tab - MK Infill'!R$37:R$402,MATCH($B316,INT('Data Tab - MK Infill'!$C$37:$C$402),0))),MAX(IF('SCADA Data'!$B$37:$B$402=$B316,'SCADA Data'!G$37:G$402,""),IF('SCADA Data - Historic'!$B$37:$B$402=$B316,'SCADA Data - Historic'!G$37:G$402,""))))</f>
        <v>1374</v>
      </c>
      <c r="H316" s="114" t="str">
        <f t="array" aca="1" ref="H316" ca="1">IFERROR(INDEX('Data Tab - MK Infill'!$S$37:$S$402,MATCH($B316,INT('Data Tab - MK Infill'!$C$37:$C$402)*('Data Tab - MK Infill'!$S$37:$S$402&lt;&gt;""),0)),"")</f>
        <v/>
      </c>
      <c r="I316" s="273" cm="1">
        <f t="array" aca="1" ref="I316" ca="1">IF($B316="","",IFERROR(IF(INDEX('Data Tab - NH Infill'!R$37:R$1000,MATCH($B316,INT('Data Tab - NH Infill'!$C$37:$C$1000),0))="",NA(),INDEX('Data Tab - NH Infill'!R$37:R$1000,MATCH($B316,INT('Data Tab - NH Infill'!$C$37:$C$1000),0))),MAX(IF('SCADA Data'!$B$37:$B$402=$B316,'SCADA Data'!I$37:I$402,""),IF('SCADA Data - Historic'!$B$37:$B$402=$B316,'SCADA Data - Historic'!I$37:I$402,""))))</f>
        <v>1354</v>
      </c>
      <c r="J316" s="114" t="str">
        <f t="array" aca="1" ref="J316" ca="1">IFERROR(INDEX('Data Tab - NH Infill'!$S$37:$S$1000,MATCH($B316,INT('Data Tab - NH Infill'!$C$37:$C$1000)*('Data Tab - NH Infill'!$S$37:$S$1000&lt;&gt;""),0)),"")</f>
        <v/>
      </c>
      <c r="K316" s="272">
        <f t="array" aca="1" ref="K316" ca="1">IF($B316="","",IFERROR(IF(INDEX('Data Tab - SH Infill'!R$37:R$402,MATCH($B316,INT('Data Tab - SH Infill'!$C$37:$C$402),0))="",NA(),INDEX('Data Tab - SH Infill'!R$37:R$402,MATCH($B316,INT('Data Tab - SH Infill'!$C$37:$C$402),0))),MAX(IF('SCADA Data'!$B$37:$B$8980=$B316,'SCADA Data'!H$37:H$8980,""),IF('SCADA Data - Historic'!$B$37:$B$8980=$B316,'SCADA Data - Historic'!H$37:H$8980,""))))</f>
        <v>174.16999816894531</v>
      </c>
      <c r="L316" s="250" t="str">
        <f t="array" aca="1" ref="L316" ca="1">IFERROR(INDEX('Data Tab - SH Infill'!$S$37:$S$402,MATCH($B316,INT('Data Tab - SH Infill'!$C$37:$C$402)*('Data Tab - SH Infill'!$S$37:$S$402&lt;&gt;""),0)),"")</f>
        <v/>
      </c>
    </row>
    <row r="317" spans="2:12" s="264" customFormat="1" x14ac:dyDescent="0.2">
      <c r="B317" s="265">
        <f t="shared" ca="1" si="4"/>
        <v>45233</v>
      </c>
      <c r="C317" s="266" cm="1">
        <f t="array" aca="1" ref="C317" ca="1">IF($B317="","",IFERROR(IF(INDEX('Data Tab - BV Infill'!R$37:R$1000,MATCH($B317,INT('Data Tab - BV Infill'!$C$37:$C$1000),0))="",NA(),INDEX('Data Tab - BV Infill'!R$37:R$1000,MATCH($B317,INT('Data Tab - BV Infill'!$C$37:$C$1000),0))),MAX(IF('SCADA Data'!$B$37:$B$402=$B317,'SCADA Data'!D$37:D$402,""),IF('SCADA Data - Historic'!$B$37:$B$402=$B317,'SCADA Data - Historic'!D$37:D$402,""))))</f>
        <v>198.60546875</v>
      </c>
      <c r="D317" s="267" cm="1">
        <f t="array" aca="1" ref="D317" ca="1">IF($B317="","",IFERROR(IF(INDEX('Data Tab - BV Infill'!T$37:T$1000,MATCH($B317,INT('Data Tab - BV Infill'!$C$37:$C$1000),0))="",NA(),INDEX('Data Tab - BV Infill'!T$37:T$1000,MATCH($B317,INT('Data Tab - BV Infill'!$C$37:$C$1000),0))),MAX(IF('SCADA Data'!$B$37:$B$402=$B317,'SCADA Data'!E$37:E$402,""),IF('SCADA Data - Historic'!$B$37:$B$402=$B317,'SCADA Data - Historic'!E$37:E$402,""))))</f>
        <v>175.677734375</v>
      </c>
      <c r="E317" s="267" cm="1">
        <f t="array" aca="1" ref="E317" ca="1">IF($B317="","",IFERROR(IF(INDEX('Data Tab - BV Infill'!U$37:U$1000,MATCH($B317,INT('Data Tab - BV Infill'!$C$37:$C$1000),0))="",NA(),INDEX('Data Tab - BV Infill'!U$37:U$1000,MATCH($B317,INT('Data Tab - BV Infill'!$C$37:$C$1000),0))),MAX(IF('SCADA Data'!$B$37:$B$402=$B317,'SCADA Data'!F$37:F$402,""),IF('SCADA Data - Historic'!$B$37:$B$402=$B317,'SCADA Data - Historic'!F$37:F$402,""))))</f>
        <v>0</v>
      </c>
      <c r="F317" s="101" t="str">
        <f t="array" aca="1" ref="F317" ca="1">IFERROR(INDEX('Data Tab - BV Infill'!$S$37:$S$402,MATCH($B317,INT('Data Tab - BV Infill'!$C$37:$C$402)*('Data Tab - BV Infill'!$S$37:$S$402&lt;&gt;""),0)),"")</f>
        <v/>
      </c>
      <c r="G317" s="266" cm="1">
        <f t="array" aca="1" ref="G317" ca="1">IF($B317="","",IFERROR(IF(INDEX('Data Tab - MK Infill'!R$37:R$402,MATCH($B317,INT('Data Tab - MK Infill'!$C$37:$C$402),0))="",NA(),INDEX('Data Tab - MK Infill'!R$37:R$402,MATCH($B317,INT('Data Tab - MK Infill'!$C$37:$C$402),0))),MAX(IF('SCADA Data'!$B$37:$B$402=$B317,'SCADA Data'!G$37:G$402,""),IF('SCADA Data - Historic'!$B$37:$B$402=$B317,'SCADA Data - Historic'!G$37:G$402,""))))</f>
        <v>937</v>
      </c>
      <c r="H317" s="101" t="str">
        <f t="array" aca="1" ref="H317" ca="1">IFERROR(INDEX('Data Tab - MK Infill'!$S$37:$S$402,MATCH($B317,INT('Data Tab - MK Infill'!$C$37:$C$402)*('Data Tab - MK Infill'!$S$37:$S$402&lt;&gt;""),0)),"")</f>
        <v/>
      </c>
      <c r="I317" s="266" cm="1">
        <f t="array" aca="1" ref="I317" ca="1">IF($B317="","",IFERROR(IF(INDEX('Data Tab - NH Infill'!R$37:R$1000,MATCH($B317,INT('Data Tab - NH Infill'!$C$37:$C$1000),0))="",NA(),INDEX('Data Tab - NH Infill'!R$37:R$1000,MATCH($B317,INT('Data Tab - NH Infill'!$C$37:$C$1000),0))),MAX(IF('SCADA Data'!$B$37:$B$402=$B317,'SCADA Data'!I$37:I$402,""),IF('SCADA Data - Historic'!$B$37:$B$402=$B317,'SCADA Data - Historic'!I$37:I$402,""))))</f>
        <v>1321.5</v>
      </c>
      <c r="J317" s="101" t="str">
        <f t="array" aca="1" ref="J317" ca="1">IFERROR(INDEX('Data Tab - NH Infill'!$S$37:$S$1000,MATCH($B317,INT('Data Tab - NH Infill'!$C$37:$C$1000)*('Data Tab - NH Infill'!$S$37:$S$1000&lt;&gt;""),0)),"")</f>
        <v/>
      </c>
      <c r="K317" s="266">
        <f t="array" aca="1" ref="K317" ca="1">IF($B317="","",IFERROR(IF(INDEX('Data Tab - SH Infill'!R$37:R$402,MATCH($B317,INT('Data Tab - SH Infill'!$C$37:$C$402),0))="",NA(),INDEX('Data Tab - SH Infill'!R$37:R$402,MATCH($B317,INT('Data Tab - SH Infill'!$C$37:$C$402),0))),MAX(IF('SCADA Data'!$B$37:$B$8980=$B317,'SCADA Data'!H$37:H$8980,""),IF('SCADA Data - Historic'!$B$37:$B$8980=$B317,'SCADA Data - Historic'!H$37:H$8980,""))))</f>
        <v>189.83999633789063</v>
      </c>
      <c r="L317" s="249" t="str">
        <f t="array" aca="1" ref="L317" ca="1">IFERROR(INDEX('Data Tab - SH Infill'!$S$37:$S$402,MATCH($B317,INT('Data Tab - SH Infill'!$C$37:$C$402)*('Data Tab - SH Infill'!$S$37:$S$402&lt;&gt;""),0)),"")</f>
        <v/>
      </c>
    </row>
    <row r="318" spans="2:12" s="264" customFormat="1" x14ac:dyDescent="0.2">
      <c r="B318" s="265">
        <f t="shared" ca="1" si="4"/>
        <v>45234</v>
      </c>
      <c r="C318" s="268" cm="1">
        <f t="array" aca="1" ref="C318" ca="1">IF($B318="","",IFERROR(IF(INDEX('Data Tab - BV Infill'!R$37:R$1000,MATCH($B318,INT('Data Tab - BV Infill'!$C$37:$C$1000),0))="",NA(),INDEX('Data Tab - BV Infill'!R$37:R$1000,MATCH($B318,INT('Data Tab - BV Infill'!$C$37:$C$1000),0))),MAX(IF('SCADA Data'!$B$37:$B$402=$B318,'SCADA Data'!D$37:D$402,""),IF('SCADA Data - Historic'!$B$37:$B$402=$B318,'SCADA Data - Historic'!D$37:D$402,""))))</f>
        <v>723.8359375</v>
      </c>
      <c r="D318" s="269" cm="1">
        <f t="array" aca="1" ref="D318" ca="1">IF($B318="","",IFERROR(IF(INDEX('Data Tab - BV Infill'!T$37:T$1000,MATCH($B318,INT('Data Tab - BV Infill'!$C$37:$C$1000),0))="",NA(),INDEX('Data Tab - BV Infill'!T$37:T$1000,MATCH($B318,INT('Data Tab - BV Infill'!$C$37:$C$1000),0))),MAX(IF('SCADA Data'!$B$37:$B$402=$B318,'SCADA Data'!E$37:E$402,""),IF('SCADA Data - Historic'!$B$37:$B$402=$B318,'SCADA Data - Historic'!E$37:E$402,""))))</f>
        <v>218.2578125</v>
      </c>
      <c r="E318" s="269" cm="1">
        <f t="array" aca="1" ref="E318" ca="1">IF($B318="","",IFERROR(IF(INDEX('Data Tab - BV Infill'!U$37:U$1000,MATCH($B318,INT('Data Tab - BV Infill'!$C$37:$C$1000),0))="",NA(),INDEX('Data Tab - BV Infill'!U$37:U$1000,MATCH($B318,INT('Data Tab - BV Infill'!$C$37:$C$1000),0))),MAX(IF('SCADA Data'!$B$37:$B$402=$B318,'SCADA Data'!F$37:F$402,""),IF('SCADA Data - Historic'!$B$37:$B$402=$B318,'SCADA Data - Historic'!F$37:F$402,""))))</f>
        <v>0</v>
      </c>
      <c r="F318" s="114" t="str">
        <f t="array" aca="1" ref="F318" ca="1">IFERROR(INDEX('Data Tab - BV Infill'!$S$37:$S$402,MATCH($B318,INT('Data Tab - BV Infill'!$C$37:$C$402)*('Data Tab - BV Infill'!$S$37:$S$402&lt;&gt;""),0)),"")</f>
        <v/>
      </c>
      <c r="G318" s="270" cm="1">
        <f t="array" aca="1" ref="G318" ca="1">IF($B318="","",IFERROR(IF(INDEX('Data Tab - MK Infill'!R$37:R$402,MATCH($B318,INT('Data Tab - MK Infill'!$C$37:$C$402),0))="",NA(),INDEX('Data Tab - MK Infill'!R$37:R$402,MATCH($B318,INT('Data Tab - MK Infill'!$C$37:$C$402),0))),MAX(IF('SCADA Data'!$B$37:$B$402=$B318,'SCADA Data'!G$37:G$402,""),IF('SCADA Data - Historic'!$B$37:$B$402=$B318,'SCADA Data - Historic'!G$37:G$402,""))))</f>
        <v>1348</v>
      </c>
      <c r="H318" s="114" t="str">
        <f t="array" aca="1" ref="H318" ca="1">IFERROR(INDEX('Data Tab - MK Infill'!$S$37:$S$402,MATCH($B318,INT('Data Tab - MK Infill'!$C$37:$C$402)*('Data Tab - MK Infill'!$S$37:$S$402&lt;&gt;""),0)),"")</f>
        <v/>
      </c>
      <c r="I318" s="273" cm="1">
        <f t="array" aca="1" ref="I318" ca="1">IF($B318="","",IFERROR(IF(INDEX('Data Tab - NH Infill'!R$37:R$1000,MATCH($B318,INT('Data Tab - NH Infill'!$C$37:$C$1000),0))="",NA(),INDEX('Data Tab - NH Infill'!R$37:R$1000,MATCH($B318,INT('Data Tab - NH Infill'!$C$37:$C$1000),0))),MAX(IF('SCADA Data'!$B$37:$B$402=$B318,'SCADA Data'!I$37:I$402,""),IF('SCADA Data - Historic'!$B$37:$B$402=$B318,'SCADA Data - Historic'!I$37:I$402,""))))</f>
        <v>1586</v>
      </c>
      <c r="J318" s="114" t="str">
        <f t="array" aca="1" ref="J318" ca="1">IFERROR(INDEX('Data Tab - NH Infill'!$S$37:$S$1000,MATCH($B318,INT('Data Tab - NH Infill'!$C$37:$C$1000)*('Data Tab - NH Infill'!$S$37:$S$1000&lt;&gt;""),0)),"")</f>
        <v/>
      </c>
      <c r="K318" s="272">
        <f t="array" aca="1" ref="K318" ca="1">IF($B318="","",IFERROR(IF(INDEX('Data Tab - SH Infill'!R$37:R$402,MATCH($B318,INT('Data Tab - SH Infill'!$C$37:$C$402),0))="",NA(),INDEX('Data Tab - SH Infill'!R$37:R$402,MATCH($B318,INT('Data Tab - SH Infill'!$C$37:$C$402),0))),MAX(IF('SCADA Data'!$B$37:$B$8980=$B318,'SCADA Data'!H$37:H$8980,""),IF('SCADA Data - Historic'!$B$37:$B$8980=$B318,'SCADA Data - Historic'!H$37:H$8980,""))))</f>
        <v>391.69000244140625</v>
      </c>
      <c r="L318" s="250" t="str">
        <f t="array" aca="1" ref="L318" ca="1">IFERROR(INDEX('Data Tab - SH Infill'!$S$37:$S$402,MATCH($B318,INT('Data Tab - SH Infill'!$C$37:$C$402)*('Data Tab - SH Infill'!$S$37:$S$402&lt;&gt;""),0)),"")</f>
        <v/>
      </c>
    </row>
    <row r="319" spans="2:12" s="264" customFormat="1" x14ac:dyDescent="0.2">
      <c r="B319" s="265">
        <f t="shared" ca="1" si="4"/>
        <v>45235</v>
      </c>
      <c r="C319" s="266" cm="1">
        <f t="array" aca="1" ref="C319" ca="1">IF($B319="","",IFERROR(IF(INDEX('Data Tab - BV Infill'!R$37:R$1000,MATCH($B319,INT('Data Tab - BV Infill'!$C$37:$C$1000),0))="",NA(),INDEX('Data Tab - BV Infill'!R$37:R$1000,MATCH($B319,INT('Data Tab - BV Infill'!$C$37:$C$1000),0))),MAX(IF('SCADA Data'!$B$37:$B$402=$B319,'SCADA Data'!D$37:D$402,""),IF('SCADA Data - Historic'!$B$37:$B$402=$B319,'SCADA Data - Historic'!D$37:D$402,""))))</f>
        <v>1208.9315185546875</v>
      </c>
      <c r="D319" s="267" cm="1">
        <f t="array" aca="1" ref="D319" ca="1">IF($B319="","",IFERROR(IF(INDEX('Data Tab - BV Infill'!T$37:T$1000,MATCH($B319,INT('Data Tab - BV Infill'!$C$37:$C$1000),0))="",NA(),INDEX('Data Tab - BV Infill'!T$37:T$1000,MATCH($B319,INT('Data Tab - BV Infill'!$C$37:$C$1000),0))),MAX(IF('SCADA Data'!$B$37:$B$402=$B319,'SCADA Data'!E$37:E$402,""),IF('SCADA Data - Historic'!$B$37:$B$402=$B319,'SCADA Data - Historic'!E$37:E$402,""))))</f>
        <v>325.533203125</v>
      </c>
      <c r="E319" s="267" cm="1">
        <f t="array" aca="1" ref="E319" ca="1">IF($B319="","",IFERROR(IF(INDEX('Data Tab - BV Infill'!U$37:U$1000,MATCH($B319,INT('Data Tab - BV Infill'!$C$37:$C$1000),0))="",NA(),INDEX('Data Tab - BV Infill'!U$37:U$1000,MATCH($B319,INT('Data Tab - BV Infill'!$C$37:$C$1000),0))),MAX(IF('SCADA Data'!$B$37:$B$402=$B319,'SCADA Data'!F$37:F$402,""),IF('SCADA Data - Historic'!$B$37:$B$402=$B319,'SCADA Data - Historic'!F$37:F$402,""))))</f>
        <v>0</v>
      </c>
      <c r="F319" s="101" t="str">
        <f t="array" aca="1" ref="F319" ca="1">IFERROR(INDEX('Data Tab - BV Infill'!$S$37:$S$402,MATCH($B319,INT('Data Tab - BV Infill'!$C$37:$C$402)*('Data Tab - BV Infill'!$S$37:$S$402&lt;&gt;""),0)),"")</f>
        <v/>
      </c>
      <c r="G319" s="266" cm="1">
        <f t="array" aca="1" ref="G319" ca="1">IF($B319="","",IFERROR(IF(INDEX('Data Tab - MK Infill'!R$37:R$402,MATCH($B319,INT('Data Tab - MK Infill'!$C$37:$C$402),0))="",NA(),INDEX('Data Tab - MK Infill'!R$37:R$402,MATCH($B319,INT('Data Tab - MK Infill'!$C$37:$C$402),0))),MAX(IF('SCADA Data'!$B$37:$B$402=$B319,'SCADA Data'!G$37:G$402,""),IF('SCADA Data - Historic'!$B$37:$B$402=$B319,'SCADA Data - Historic'!G$37:G$402,""))))</f>
        <v>5366</v>
      </c>
      <c r="H319" s="101" t="str">
        <f t="array" aca="1" ref="H319" ca="1">IFERROR(INDEX('Data Tab - MK Infill'!$S$37:$S$402,MATCH($B319,INT('Data Tab - MK Infill'!$C$37:$C$402)*('Data Tab - MK Infill'!$S$37:$S$402&lt;&gt;""),0)),"")</f>
        <v/>
      </c>
      <c r="I319" s="266" cm="1">
        <f t="array" aca="1" ref="I319" ca="1">IF($B319="","",IFERROR(IF(INDEX('Data Tab - NH Infill'!R$37:R$1000,MATCH($B319,INT('Data Tab - NH Infill'!$C$37:$C$1000),0))="",NA(),INDEX('Data Tab - NH Infill'!R$37:R$1000,MATCH($B319,INT('Data Tab - NH Infill'!$C$37:$C$1000),0))),MAX(IF('SCADA Data'!$B$37:$B$402=$B319,'SCADA Data'!I$37:I$402,""),IF('SCADA Data - Historic'!$B$37:$B$402=$B319,'SCADA Data - Historic'!I$37:I$402,""))))</f>
        <v>3477</v>
      </c>
      <c r="J319" s="101" t="str">
        <f t="array" aca="1" ref="J319" ca="1">IFERROR(INDEX('Data Tab - NH Infill'!$S$37:$S$1000,MATCH($B319,INT('Data Tab - NH Infill'!$C$37:$C$1000)*('Data Tab - NH Infill'!$S$37:$S$1000&lt;&gt;""),0)),"")</f>
        <v/>
      </c>
      <c r="K319" s="266">
        <f t="array" aca="1" ref="K319" ca="1">IF($B319="","",IFERROR(IF(INDEX('Data Tab - SH Infill'!R$37:R$402,MATCH($B319,INT('Data Tab - SH Infill'!$C$37:$C$402),0))="",NA(),INDEX('Data Tab - SH Infill'!R$37:R$402,MATCH($B319,INT('Data Tab - SH Infill'!$C$37:$C$402),0))),MAX(IF('SCADA Data'!$B$37:$B$8980=$B319,'SCADA Data'!H$37:H$8980,""),IF('SCADA Data - Historic'!$B$37:$B$8980=$B319,'SCADA Data - Historic'!H$37:H$8980,""))))</f>
        <v>1295.8299560546875</v>
      </c>
      <c r="L319" s="249" t="str">
        <f t="array" aca="1" ref="L319" ca="1">IFERROR(INDEX('Data Tab - SH Infill'!$S$37:$S$402,MATCH($B319,INT('Data Tab - SH Infill'!$C$37:$C$402)*('Data Tab - SH Infill'!$S$37:$S$402&lt;&gt;""),0)),"")</f>
        <v/>
      </c>
    </row>
    <row r="320" spans="2:12" s="264" customFormat="1" x14ac:dyDescent="0.2">
      <c r="B320" s="265">
        <f t="shared" ca="1" si="4"/>
        <v>45236</v>
      </c>
      <c r="C320" s="268" cm="1">
        <f t="array" aca="1" ref="C320" ca="1">IF($B320="","",IFERROR(IF(INDEX('Data Tab - BV Infill'!R$37:R$1000,MATCH($B320,INT('Data Tab - BV Infill'!$C$37:$C$1000),0))="",NA(),INDEX('Data Tab - BV Infill'!R$37:R$1000,MATCH($B320,INT('Data Tab - BV Infill'!$C$37:$C$1000),0))),MAX(IF('SCADA Data'!$B$37:$B$402=$B320,'SCADA Data'!D$37:D$402,""),IF('SCADA Data - Historic'!$B$37:$B$402=$B320,'SCADA Data - Historic'!D$37:D$402,""))))</f>
        <v>764.78662109375</v>
      </c>
      <c r="D320" s="269" cm="1">
        <f t="array" aca="1" ref="D320" ca="1">IF($B320="","",IFERROR(IF(INDEX('Data Tab - BV Infill'!T$37:T$1000,MATCH($B320,INT('Data Tab - BV Infill'!$C$37:$C$1000),0))="",NA(),INDEX('Data Tab - BV Infill'!T$37:T$1000,MATCH($B320,INT('Data Tab - BV Infill'!$C$37:$C$1000),0))),MAX(IF('SCADA Data'!$B$37:$B$402=$B320,'SCADA Data'!E$37:E$402,""),IF('SCADA Data - Historic'!$B$37:$B$402=$B320,'SCADA Data - Historic'!E$37:E$402,""))))</f>
        <v>659.39453125</v>
      </c>
      <c r="E320" s="269" cm="1">
        <f t="array" aca="1" ref="E320" ca="1">IF($B320="","",IFERROR(IF(INDEX('Data Tab - BV Infill'!U$37:U$1000,MATCH($B320,INT('Data Tab - BV Infill'!$C$37:$C$1000),0))="",NA(),INDEX('Data Tab - BV Infill'!U$37:U$1000,MATCH($B320,INT('Data Tab - BV Infill'!$C$37:$C$1000),0))),MAX(IF('SCADA Data'!$B$37:$B$402=$B320,'SCADA Data'!F$37:F$402,""),IF('SCADA Data - Historic'!$B$37:$B$402=$B320,'SCADA Data - Historic'!F$37:F$402,""))))</f>
        <v>0</v>
      </c>
      <c r="F320" s="114" t="str">
        <f t="array" aca="1" ref="F320" ca="1">IFERROR(INDEX('Data Tab - BV Infill'!$S$37:$S$402,MATCH($B320,INT('Data Tab - BV Infill'!$C$37:$C$402)*('Data Tab - BV Infill'!$S$37:$S$402&lt;&gt;""),0)),"")</f>
        <v/>
      </c>
      <c r="G320" s="270" cm="1">
        <f t="array" aca="1" ref="G320" ca="1">IF($B320="","",IFERROR(IF(INDEX('Data Tab - MK Infill'!R$37:R$402,MATCH($B320,INT('Data Tab - MK Infill'!$C$37:$C$402),0))="",NA(),INDEX('Data Tab - MK Infill'!R$37:R$402,MATCH($B320,INT('Data Tab - MK Infill'!$C$37:$C$402),0))),MAX(IF('SCADA Data'!$B$37:$B$402=$B320,'SCADA Data'!G$37:G$402,""),IF('SCADA Data - Historic'!$B$37:$B$402=$B320,'SCADA Data - Historic'!G$37:G$402,""))))</f>
        <v>2883</v>
      </c>
      <c r="H320" s="114" t="str">
        <f t="array" aca="1" ref="H320" ca="1">IFERROR(INDEX('Data Tab - MK Infill'!$S$37:$S$402,MATCH($B320,INT('Data Tab - MK Infill'!$C$37:$C$402)*('Data Tab - MK Infill'!$S$37:$S$402&lt;&gt;""),0)),"")</f>
        <v/>
      </c>
      <c r="I320" s="273" cm="1">
        <f t="array" aca="1" ref="I320" ca="1">IF($B320="","",IFERROR(IF(INDEX('Data Tab - NH Infill'!R$37:R$1000,MATCH($B320,INT('Data Tab - NH Infill'!$C$37:$C$1000),0))="",NA(),INDEX('Data Tab - NH Infill'!R$37:R$1000,MATCH($B320,INT('Data Tab - NH Infill'!$C$37:$C$1000),0))),MAX(IF('SCADA Data'!$B$37:$B$402=$B320,'SCADA Data'!I$37:I$402,""),IF('SCADA Data - Historic'!$B$37:$B$402=$B320,'SCADA Data - Historic'!I$37:I$402,""))))</f>
        <v>2374</v>
      </c>
      <c r="J320" s="114" t="str">
        <f t="array" aca="1" ref="J320" ca="1">IFERROR(INDEX('Data Tab - NH Infill'!$S$37:$S$1000,MATCH($B320,INT('Data Tab - NH Infill'!$C$37:$C$1000)*('Data Tab - NH Infill'!$S$37:$S$1000&lt;&gt;""),0)),"")</f>
        <v/>
      </c>
      <c r="K320" s="272">
        <f t="array" aca="1" ref="K320" ca="1">IF($B320="","",IFERROR(IF(INDEX('Data Tab - SH Infill'!R$37:R$402,MATCH($B320,INT('Data Tab - SH Infill'!$C$37:$C$402),0))="",NA(),INDEX('Data Tab - SH Infill'!R$37:R$402,MATCH($B320,INT('Data Tab - SH Infill'!$C$37:$C$402),0))),MAX(IF('SCADA Data'!$B$37:$B$8980=$B320,'SCADA Data'!H$37:H$8980,""),IF('SCADA Data - Historic'!$B$37:$B$8980=$B320,'SCADA Data - Historic'!H$37:H$8980,""))))</f>
        <v>582.6199951171875</v>
      </c>
      <c r="L320" s="250" t="str">
        <f t="array" aca="1" ref="L320" ca="1">IFERROR(INDEX('Data Tab - SH Infill'!$S$37:$S$402,MATCH($B320,INT('Data Tab - SH Infill'!$C$37:$C$402)*('Data Tab - SH Infill'!$S$37:$S$402&lt;&gt;""),0)),"")</f>
        <v/>
      </c>
    </row>
    <row r="321" spans="2:12" s="264" customFormat="1" x14ac:dyDescent="0.2">
      <c r="B321" s="265">
        <f t="shared" ca="1" si="4"/>
        <v>45237</v>
      </c>
      <c r="C321" s="266" cm="1">
        <f t="array" aca="1" ref="C321" ca="1">IF($B321="","",IFERROR(IF(INDEX('Data Tab - BV Infill'!R$37:R$1000,MATCH($B321,INT('Data Tab - BV Infill'!$C$37:$C$1000),0))="",NA(),INDEX('Data Tab - BV Infill'!R$37:R$1000,MATCH($B321,INT('Data Tab - BV Infill'!$C$37:$C$1000),0))),MAX(IF('SCADA Data'!$B$37:$B$402=$B321,'SCADA Data'!D$37:D$402,""),IF('SCADA Data - Historic'!$B$37:$B$402=$B321,'SCADA Data - Historic'!D$37:D$402,""))))</f>
        <v>393.7840576171875</v>
      </c>
      <c r="D321" s="267" cm="1">
        <f t="array" aca="1" ref="D321" ca="1">IF($B321="","",IFERROR(IF(INDEX('Data Tab - BV Infill'!T$37:T$1000,MATCH($B321,INT('Data Tab - BV Infill'!$C$37:$C$1000),0))="",NA(),INDEX('Data Tab - BV Infill'!T$37:T$1000,MATCH($B321,INT('Data Tab - BV Infill'!$C$37:$C$1000),0))),MAX(IF('SCADA Data'!$B$37:$B$402=$B321,'SCADA Data'!E$37:E$402,""),IF('SCADA Data - Historic'!$B$37:$B$402=$B321,'SCADA Data - Historic'!E$37:E$402,""))))</f>
        <v>360.39453125</v>
      </c>
      <c r="E321" s="267" cm="1">
        <f t="array" aca="1" ref="E321" ca="1">IF($B321="","",IFERROR(IF(INDEX('Data Tab - BV Infill'!U$37:U$1000,MATCH($B321,INT('Data Tab - BV Infill'!$C$37:$C$1000),0))="",NA(),INDEX('Data Tab - BV Infill'!U$37:U$1000,MATCH($B321,INT('Data Tab - BV Infill'!$C$37:$C$1000),0))),MAX(IF('SCADA Data'!$B$37:$B$402=$B321,'SCADA Data'!F$37:F$402,""),IF('SCADA Data - Historic'!$B$37:$B$402=$B321,'SCADA Data - Historic'!F$37:F$402,""))))</f>
        <v>0</v>
      </c>
      <c r="F321" s="101" t="str">
        <f t="array" aca="1" ref="F321" ca="1">IFERROR(INDEX('Data Tab - BV Infill'!$S$37:$S$402,MATCH($B321,INT('Data Tab - BV Infill'!$C$37:$C$402)*('Data Tab - BV Infill'!$S$37:$S$402&lt;&gt;""),0)),"")</f>
        <v/>
      </c>
      <c r="G321" s="266" cm="1">
        <f t="array" aca="1" ref="G321" ca="1">IF($B321="","",IFERROR(IF(INDEX('Data Tab - MK Infill'!R$37:R$402,MATCH($B321,INT('Data Tab - MK Infill'!$C$37:$C$402),0))="",NA(),INDEX('Data Tab - MK Infill'!R$37:R$402,MATCH($B321,INT('Data Tab - MK Infill'!$C$37:$C$402),0))),MAX(IF('SCADA Data'!$B$37:$B$402=$B321,'SCADA Data'!G$37:G$402,""),IF('SCADA Data - Historic'!$B$37:$B$402=$B321,'SCADA Data - Historic'!G$37:G$402,""))))</f>
        <v>924</v>
      </c>
      <c r="H321" s="101" t="str">
        <f t="array" aca="1" ref="H321" ca="1">IFERROR(INDEX('Data Tab - MK Infill'!$S$37:$S$402,MATCH($B321,INT('Data Tab - MK Infill'!$C$37:$C$402)*('Data Tab - MK Infill'!$S$37:$S$402&lt;&gt;""),0)),"")</f>
        <v/>
      </c>
      <c r="I321" s="266" cm="1">
        <f t="array" aca="1" ref="I321" ca="1">IF($B321="","",IFERROR(IF(INDEX('Data Tab - NH Infill'!R$37:R$1000,MATCH($B321,INT('Data Tab - NH Infill'!$C$37:$C$1000),0))="",NA(),INDEX('Data Tab - NH Infill'!R$37:R$1000,MATCH($B321,INT('Data Tab - NH Infill'!$C$37:$C$1000),0))),MAX(IF('SCADA Data'!$B$37:$B$402=$B321,'SCADA Data'!I$37:I$402,""),IF('SCADA Data - Historic'!$B$37:$B$402=$B321,'SCADA Data - Historic'!I$37:I$402,""))))</f>
        <v>1727.5</v>
      </c>
      <c r="J321" s="101" t="str">
        <f t="array" aca="1" ref="J321" ca="1">IFERROR(INDEX('Data Tab - NH Infill'!$S$37:$S$1000,MATCH($B321,INT('Data Tab - NH Infill'!$C$37:$C$1000)*('Data Tab - NH Infill'!$S$37:$S$1000&lt;&gt;""),0)),"")</f>
        <v/>
      </c>
      <c r="K321" s="266">
        <f t="array" aca="1" ref="K321" ca="1">IF($B321="","",IFERROR(IF(INDEX('Data Tab - SH Infill'!R$37:R$402,MATCH($B321,INT('Data Tab - SH Infill'!$C$37:$C$402),0))="",NA(),INDEX('Data Tab - SH Infill'!R$37:R$402,MATCH($B321,INT('Data Tab - SH Infill'!$C$37:$C$402),0))),MAX(IF('SCADA Data'!$B$37:$B$8980=$B321,'SCADA Data'!H$37:H$8980,""),IF('SCADA Data - Historic'!$B$37:$B$8980=$B321,'SCADA Data - Historic'!H$37:H$8980,""))))</f>
        <v>341.67001342773438</v>
      </c>
      <c r="L321" s="249" t="str">
        <f t="array" aca="1" ref="L321" ca="1">IFERROR(INDEX('Data Tab - SH Infill'!$S$37:$S$402,MATCH($B321,INT('Data Tab - SH Infill'!$C$37:$C$402)*('Data Tab - SH Infill'!$S$37:$S$402&lt;&gt;""),0)),"")</f>
        <v/>
      </c>
    </row>
    <row r="322" spans="2:12" s="264" customFormat="1" x14ac:dyDescent="0.2">
      <c r="B322" s="265">
        <f t="shared" ca="1" si="4"/>
        <v>45238</v>
      </c>
      <c r="C322" s="268" cm="1">
        <f t="array" aca="1" ref="C322" ca="1">IF($B322="","",IFERROR(IF(INDEX('Data Tab - BV Infill'!R$37:R$1000,MATCH($B322,INT('Data Tab - BV Infill'!$C$37:$C$1000),0))="",NA(),INDEX('Data Tab - BV Infill'!R$37:R$1000,MATCH($B322,INT('Data Tab - BV Infill'!$C$37:$C$1000),0))),MAX(IF('SCADA Data'!$B$37:$B$402=$B322,'SCADA Data'!D$37:D$402,""),IF('SCADA Data - Historic'!$B$37:$B$402=$B322,'SCADA Data - Historic'!D$37:D$402,""))))</f>
        <v>259.2529296875</v>
      </c>
      <c r="D322" s="269" cm="1">
        <f t="array" aca="1" ref="D322" ca="1">IF($B322="","",IFERROR(IF(INDEX('Data Tab - BV Infill'!T$37:T$1000,MATCH($B322,INT('Data Tab - BV Infill'!$C$37:$C$1000),0))="",NA(),INDEX('Data Tab - BV Infill'!T$37:T$1000,MATCH($B322,INT('Data Tab - BV Infill'!$C$37:$C$1000),0))),MAX(IF('SCADA Data'!$B$37:$B$402=$B322,'SCADA Data'!E$37:E$402,""),IF('SCADA Data - Historic'!$B$37:$B$402=$B322,'SCADA Data - Historic'!E$37:E$402,""))))</f>
        <v>275.9453125</v>
      </c>
      <c r="E322" s="269" cm="1">
        <f t="array" aca="1" ref="E322" ca="1">IF($B322="","",IFERROR(IF(INDEX('Data Tab - BV Infill'!U$37:U$1000,MATCH($B322,INT('Data Tab - BV Infill'!$C$37:$C$1000),0))="",NA(),INDEX('Data Tab - BV Infill'!U$37:U$1000,MATCH($B322,INT('Data Tab - BV Infill'!$C$37:$C$1000),0))),MAX(IF('SCADA Data'!$B$37:$B$402=$B322,'SCADA Data'!F$37:F$402,""),IF('SCADA Data - Historic'!$B$37:$B$402=$B322,'SCADA Data - Historic'!F$37:F$402,""))))</f>
        <v>0</v>
      </c>
      <c r="F322" s="114" t="str">
        <f t="array" aca="1" ref="F322" ca="1">IFERROR(INDEX('Data Tab - BV Infill'!$S$37:$S$402,MATCH($B322,INT('Data Tab - BV Infill'!$C$37:$C$402)*('Data Tab - BV Infill'!$S$37:$S$402&lt;&gt;""),0)),"")</f>
        <v/>
      </c>
      <c r="G322" s="270" cm="1">
        <f t="array" aca="1" ref="G322" ca="1">IF($B322="","",IFERROR(IF(INDEX('Data Tab - MK Infill'!R$37:R$402,MATCH($B322,INT('Data Tab - MK Infill'!$C$37:$C$402),0))="",NA(),INDEX('Data Tab - MK Infill'!R$37:R$402,MATCH($B322,INT('Data Tab - MK Infill'!$C$37:$C$402),0))),MAX(IF('SCADA Data'!$B$37:$B$402=$B322,'SCADA Data'!G$37:G$402,""),IF('SCADA Data - Historic'!$B$37:$B$402=$B322,'SCADA Data - Historic'!G$37:G$402,""))))</f>
        <v>994</v>
      </c>
      <c r="H322" s="114" t="str">
        <f t="array" aca="1" ref="H322" ca="1">IFERROR(INDEX('Data Tab - MK Infill'!$S$37:$S$402,MATCH($B322,INT('Data Tab - MK Infill'!$C$37:$C$402)*('Data Tab - MK Infill'!$S$37:$S$402&lt;&gt;""),0)),"")</f>
        <v/>
      </c>
      <c r="I322" s="273" cm="1">
        <f t="array" aca="1" ref="I322" ca="1">IF($B322="","",IFERROR(IF(INDEX('Data Tab - NH Infill'!R$37:R$1000,MATCH($B322,INT('Data Tab - NH Infill'!$C$37:$C$1000),0))="",NA(),INDEX('Data Tab - NH Infill'!R$37:R$1000,MATCH($B322,INT('Data Tab - NH Infill'!$C$37:$C$1000),0))),MAX(IF('SCADA Data'!$B$37:$B$402=$B322,'SCADA Data'!I$37:I$402,""),IF('SCADA Data - Historic'!$B$37:$B$402=$B322,'SCADA Data - Historic'!I$37:I$402,""))))</f>
        <v>1525.5</v>
      </c>
      <c r="J322" s="114" t="str">
        <f t="array" aca="1" ref="J322" ca="1">IFERROR(INDEX('Data Tab - NH Infill'!$S$37:$S$1000,MATCH($B322,INT('Data Tab - NH Infill'!$C$37:$C$1000)*('Data Tab - NH Infill'!$S$37:$S$1000&lt;&gt;""),0)),"")</f>
        <v/>
      </c>
      <c r="K322" s="272">
        <f t="array" aca="1" ref="K322" ca="1">IF($B322="","",IFERROR(IF(INDEX('Data Tab - SH Infill'!R$37:R$402,MATCH($B322,INT('Data Tab - SH Infill'!$C$37:$C$402),0))="",NA(),INDEX('Data Tab - SH Infill'!R$37:R$402,MATCH($B322,INT('Data Tab - SH Infill'!$C$37:$C$402),0))),MAX(IF('SCADA Data'!$B$37:$B$8980=$B322,'SCADA Data'!H$37:H$8980,""),IF('SCADA Data - Historic'!$B$37:$B$8980=$B322,'SCADA Data - Historic'!H$37:H$8980,""))))</f>
        <v>273</v>
      </c>
      <c r="L322" s="250" t="str">
        <f t="array" aca="1" ref="L322" ca="1">IFERROR(INDEX('Data Tab - SH Infill'!$S$37:$S$402,MATCH($B322,INT('Data Tab - SH Infill'!$C$37:$C$402)*('Data Tab - SH Infill'!$S$37:$S$402&lt;&gt;""),0)),"")</f>
        <v/>
      </c>
    </row>
    <row r="323" spans="2:12" s="264" customFormat="1" x14ac:dyDescent="0.2">
      <c r="B323" s="265">
        <f t="shared" ca="1" si="4"/>
        <v>45239</v>
      </c>
      <c r="C323" s="266" cm="1">
        <f t="array" aca="1" ref="C323" ca="1">IF($B323="","",IFERROR(IF(INDEX('Data Tab - BV Infill'!R$37:R$1000,MATCH($B323,INT('Data Tab - BV Infill'!$C$37:$C$1000),0))="",NA(),INDEX('Data Tab - BV Infill'!R$37:R$1000,MATCH($B323,INT('Data Tab - BV Infill'!$C$37:$C$1000),0))),MAX(IF('SCADA Data'!$B$37:$B$402=$B323,'SCADA Data'!D$37:D$402,""),IF('SCADA Data - Historic'!$B$37:$B$402=$B323,'SCADA Data - Historic'!D$37:D$402,""))))</f>
        <v>214.659423828125</v>
      </c>
      <c r="D323" s="267" cm="1">
        <f t="array" aca="1" ref="D323" ca="1">IF($B323="","",IFERROR(IF(INDEX('Data Tab - BV Infill'!T$37:T$1000,MATCH($B323,INT('Data Tab - BV Infill'!$C$37:$C$1000),0))="",NA(),INDEX('Data Tab - BV Infill'!T$37:T$1000,MATCH($B323,INT('Data Tab - BV Infill'!$C$37:$C$1000),0))),MAX(IF('SCADA Data'!$B$37:$B$402=$B323,'SCADA Data'!E$37:E$402,""),IF('SCADA Data - Historic'!$B$37:$B$402=$B323,'SCADA Data - Historic'!E$37:E$402,""))))</f>
        <v>223.84375</v>
      </c>
      <c r="E323" s="267" cm="1">
        <f t="array" aca="1" ref="E323" ca="1">IF($B323="","",IFERROR(IF(INDEX('Data Tab - BV Infill'!U$37:U$1000,MATCH($B323,INT('Data Tab - BV Infill'!$C$37:$C$1000),0))="",NA(),INDEX('Data Tab - BV Infill'!U$37:U$1000,MATCH($B323,INT('Data Tab - BV Infill'!$C$37:$C$1000),0))),MAX(IF('SCADA Data'!$B$37:$B$402=$B323,'SCADA Data'!F$37:F$402,""),IF('SCADA Data - Historic'!$B$37:$B$402=$B323,'SCADA Data - Historic'!F$37:F$402,""))))</f>
        <v>0</v>
      </c>
      <c r="F323" s="101" t="str">
        <f t="array" aca="1" ref="F323" ca="1">IFERROR(INDEX('Data Tab - BV Infill'!$S$37:$S$402,MATCH($B323,INT('Data Tab - BV Infill'!$C$37:$C$402)*('Data Tab - BV Infill'!$S$37:$S$402&lt;&gt;""),0)),"")</f>
        <v/>
      </c>
      <c r="G323" s="266" cm="1">
        <f t="array" aca="1" ref="G323" ca="1">IF($B323="","",IFERROR(IF(INDEX('Data Tab - MK Infill'!R$37:R$402,MATCH($B323,INT('Data Tab - MK Infill'!$C$37:$C$402),0))="",NA(),INDEX('Data Tab - MK Infill'!R$37:R$402,MATCH($B323,INT('Data Tab - MK Infill'!$C$37:$C$402),0))),MAX(IF('SCADA Data'!$B$37:$B$402=$B323,'SCADA Data'!G$37:G$402,""),IF('SCADA Data - Historic'!$B$37:$B$402=$B323,'SCADA Data - Historic'!G$37:G$402,""))))</f>
        <v>994</v>
      </c>
      <c r="H323" s="101" t="str">
        <f t="array" aca="1" ref="H323" ca="1">IFERROR(INDEX('Data Tab - MK Infill'!$S$37:$S$402,MATCH($B323,INT('Data Tab - MK Infill'!$C$37:$C$402)*('Data Tab - MK Infill'!$S$37:$S$402&lt;&gt;""),0)),"")</f>
        <v/>
      </c>
      <c r="I323" s="266" cm="1">
        <f t="array" aca="1" ref="I323" ca="1">IF($B323="","",IFERROR(IF(INDEX('Data Tab - NH Infill'!R$37:R$1000,MATCH($B323,INT('Data Tab - NH Infill'!$C$37:$C$1000),0))="",NA(),INDEX('Data Tab - NH Infill'!R$37:R$1000,MATCH($B323,INT('Data Tab - NH Infill'!$C$37:$C$1000),0))),MAX(IF('SCADA Data'!$B$37:$B$402=$B323,'SCADA Data'!I$37:I$402,""),IF('SCADA Data - Historic'!$B$37:$B$402=$B323,'SCADA Data - Historic'!I$37:I$402,""))))</f>
        <v>1469</v>
      </c>
      <c r="J323" s="101" t="str">
        <f t="array" aca="1" ref="J323" ca="1">IFERROR(INDEX('Data Tab - NH Infill'!$S$37:$S$1000,MATCH($B323,INT('Data Tab - NH Infill'!$C$37:$C$1000)*('Data Tab - NH Infill'!$S$37:$S$1000&lt;&gt;""),0)),"")</f>
        <v/>
      </c>
      <c r="K323" s="266">
        <f t="array" aca="1" ref="K323" ca="1">IF($B323="","",IFERROR(IF(INDEX('Data Tab - SH Infill'!R$37:R$402,MATCH($B323,INT('Data Tab - SH Infill'!$C$37:$C$402),0))="",NA(),INDEX('Data Tab - SH Infill'!R$37:R$402,MATCH($B323,INT('Data Tab - SH Infill'!$C$37:$C$402),0))),MAX(IF('SCADA Data'!$B$37:$B$8980=$B323,'SCADA Data'!H$37:H$8980,""),IF('SCADA Data - Historic'!$B$37:$B$8980=$B323,'SCADA Data - Historic'!H$37:H$8980,""))))</f>
        <v>226.02000427246094</v>
      </c>
      <c r="L323" s="249" t="str">
        <f t="array" aca="1" ref="L323" ca="1">IFERROR(INDEX('Data Tab - SH Infill'!$S$37:$S$402,MATCH($B323,INT('Data Tab - SH Infill'!$C$37:$C$402)*('Data Tab - SH Infill'!$S$37:$S$402&lt;&gt;""),0)),"")</f>
        <v/>
      </c>
    </row>
    <row r="324" spans="2:12" s="264" customFormat="1" x14ac:dyDescent="0.2">
      <c r="B324" s="265">
        <f t="shared" ca="1" si="4"/>
        <v>45240</v>
      </c>
      <c r="C324" s="268" cm="1">
        <f t="array" aca="1" ref="C324" ca="1">IF($B324="","",IFERROR(IF(INDEX('Data Tab - BV Infill'!R$37:R$1000,MATCH($B324,INT('Data Tab - BV Infill'!$C$37:$C$1000),0))="",NA(),INDEX('Data Tab - BV Infill'!R$37:R$1000,MATCH($B324,INT('Data Tab - BV Infill'!$C$37:$C$1000),0))),MAX(IF('SCADA Data'!$B$37:$B$402=$B324,'SCADA Data'!D$37:D$402,""),IF('SCADA Data - Historic'!$B$37:$B$402=$B324,'SCADA Data - Historic'!D$37:D$402,""))))</f>
        <v>203.49853515625</v>
      </c>
      <c r="D324" s="269" cm="1">
        <f t="array" aca="1" ref="D324" ca="1">IF($B324="","",IFERROR(IF(INDEX('Data Tab - BV Infill'!T$37:T$1000,MATCH($B324,INT('Data Tab - BV Infill'!$C$37:$C$1000),0))="",NA(),INDEX('Data Tab - BV Infill'!T$37:T$1000,MATCH($B324,INT('Data Tab - BV Infill'!$C$37:$C$1000),0))),MAX(IF('SCADA Data'!$B$37:$B$402=$B324,'SCADA Data'!E$37:E$402,""),IF('SCADA Data - Historic'!$B$37:$B$402=$B324,'SCADA Data - Historic'!E$37:E$402,""))))</f>
        <v>138.125</v>
      </c>
      <c r="E324" s="269" cm="1">
        <f t="array" aca="1" ref="E324" ca="1">IF($B324="","",IFERROR(IF(INDEX('Data Tab - BV Infill'!U$37:U$1000,MATCH($B324,INT('Data Tab - BV Infill'!$C$37:$C$1000),0))="",NA(),INDEX('Data Tab - BV Infill'!U$37:U$1000,MATCH($B324,INT('Data Tab - BV Infill'!$C$37:$C$1000),0))),MAX(IF('SCADA Data'!$B$37:$B$402=$B324,'SCADA Data'!F$37:F$402,""),IF('SCADA Data - Historic'!$B$37:$B$402=$B324,'SCADA Data - Historic'!F$37:F$402,""))))</f>
        <v>0</v>
      </c>
      <c r="F324" s="114" t="str">
        <f t="array" aca="1" ref="F324" ca="1">IFERROR(INDEX('Data Tab - BV Infill'!$S$37:$S$402,MATCH($B324,INT('Data Tab - BV Infill'!$C$37:$C$402)*('Data Tab - BV Infill'!$S$37:$S$402&lt;&gt;""),0)),"")</f>
        <v/>
      </c>
      <c r="G324" s="270" cm="1">
        <f t="array" aca="1" ref="G324" ca="1">IF($B324="","",IFERROR(IF(INDEX('Data Tab - MK Infill'!R$37:R$402,MATCH($B324,INT('Data Tab - MK Infill'!$C$37:$C$402),0))="",NA(),INDEX('Data Tab - MK Infill'!R$37:R$402,MATCH($B324,INT('Data Tab - MK Infill'!$C$37:$C$402),0))),MAX(IF('SCADA Data'!$B$37:$B$402=$B324,'SCADA Data'!G$37:G$402,""),IF('SCADA Data - Historic'!$B$37:$B$402=$B324,'SCADA Data - Historic'!G$37:G$402,""))))</f>
        <v>995</v>
      </c>
      <c r="H324" s="114" t="str">
        <f t="array" aca="1" ref="H324" ca="1">IFERROR(INDEX('Data Tab - MK Infill'!$S$37:$S$402,MATCH($B324,INT('Data Tab - MK Infill'!$C$37:$C$402)*('Data Tab - MK Infill'!$S$37:$S$402&lt;&gt;""),0)),"")</f>
        <v/>
      </c>
      <c r="I324" s="273" cm="1">
        <f t="array" aca="1" ref="I324" ca="1">IF($B324="","",IFERROR(IF(INDEX('Data Tab - NH Infill'!R$37:R$1000,MATCH($B324,INT('Data Tab - NH Infill'!$C$37:$C$1000),0))="",NA(),INDEX('Data Tab - NH Infill'!R$37:R$1000,MATCH($B324,INT('Data Tab - NH Infill'!$C$37:$C$1000),0))),MAX(IF('SCADA Data'!$B$37:$B$402=$B324,'SCADA Data'!I$37:I$402,""),IF('SCADA Data - Historic'!$B$37:$B$402=$B324,'SCADA Data - Historic'!I$37:I$402,""))))</f>
        <v>1390.5</v>
      </c>
      <c r="J324" s="114" t="str">
        <f t="array" aca="1" ref="J324" ca="1">IFERROR(INDEX('Data Tab - NH Infill'!$S$37:$S$1000,MATCH($B324,INT('Data Tab - NH Infill'!$C$37:$C$1000)*('Data Tab - NH Infill'!$S$37:$S$1000&lt;&gt;""),0)),"")</f>
        <v/>
      </c>
      <c r="K324" s="272">
        <f t="array" aca="1" ref="K324" ca="1">IF($B324="","",IFERROR(IF(INDEX('Data Tab - SH Infill'!R$37:R$402,MATCH($B324,INT('Data Tab - SH Infill'!$C$37:$C$402),0))="",NA(),INDEX('Data Tab - SH Infill'!R$37:R$402,MATCH($B324,INT('Data Tab - SH Infill'!$C$37:$C$402),0))),MAX(IF('SCADA Data'!$B$37:$B$8980=$B324,'SCADA Data'!H$37:H$8980,""),IF('SCADA Data - Historic'!$B$37:$B$8980=$B324,'SCADA Data - Historic'!H$37:H$8980,""))))</f>
        <v>210.42999267578125</v>
      </c>
      <c r="L324" s="250" t="str">
        <f t="array" aca="1" ref="L324" ca="1">IFERROR(INDEX('Data Tab - SH Infill'!$S$37:$S$402,MATCH($B324,INT('Data Tab - SH Infill'!$C$37:$C$402)*('Data Tab - SH Infill'!$S$37:$S$402&lt;&gt;""),0)),"")</f>
        <v/>
      </c>
    </row>
    <row r="325" spans="2:12" s="264" customFormat="1" x14ac:dyDescent="0.2">
      <c r="B325" s="265">
        <f t="shared" ca="1" si="4"/>
        <v>45241</v>
      </c>
      <c r="C325" s="266" cm="1">
        <f t="array" aca="1" ref="C325" ca="1">IF($B325="","",IFERROR(IF(INDEX('Data Tab - BV Infill'!R$37:R$1000,MATCH($B325,INT('Data Tab - BV Infill'!$C$37:$C$1000),0))="",NA(),INDEX('Data Tab - BV Infill'!R$37:R$1000,MATCH($B325,INT('Data Tab - BV Infill'!$C$37:$C$1000),0))),MAX(IF('SCADA Data'!$B$37:$B$402=$B325,'SCADA Data'!D$37:D$402,""),IF('SCADA Data - Historic'!$B$37:$B$402=$B325,'SCADA Data - Historic'!D$37:D$402,""))))</f>
        <v>198.743896484375</v>
      </c>
      <c r="D325" s="267" cm="1">
        <f t="array" aca="1" ref="D325" ca="1">IF($B325="","",IFERROR(IF(INDEX('Data Tab - BV Infill'!T$37:T$1000,MATCH($B325,INT('Data Tab - BV Infill'!$C$37:$C$1000),0))="",NA(),INDEX('Data Tab - BV Infill'!T$37:T$1000,MATCH($B325,INT('Data Tab - BV Infill'!$C$37:$C$1000),0))),MAX(IF('SCADA Data'!$B$37:$B$402=$B325,'SCADA Data'!E$37:E$402,""),IF('SCADA Data - Historic'!$B$37:$B$402=$B325,'SCADA Data - Historic'!E$37:E$402,""))))</f>
        <v>123.169921875</v>
      </c>
      <c r="E325" s="267" cm="1">
        <f t="array" aca="1" ref="E325" ca="1">IF($B325="","",IFERROR(IF(INDEX('Data Tab - BV Infill'!U$37:U$1000,MATCH($B325,INT('Data Tab - BV Infill'!$C$37:$C$1000),0))="",NA(),INDEX('Data Tab - BV Infill'!U$37:U$1000,MATCH($B325,INT('Data Tab - BV Infill'!$C$37:$C$1000),0))),MAX(IF('SCADA Data'!$B$37:$B$402=$B325,'SCADA Data'!F$37:F$402,""),IF('SCADA Data - Historic'!$B$37:$B$402=$B325,'SCADA Data - Historic'!F$37:F$402,""))))</f>
        <v>0</v>
      </c>
      <c r="F325" s="101" t="str">
        <f t="array" aca="1" ref="F325" ca="1">IFERROR(INDEX('Data Tab - BV Infill'!$S$37:$S$402,MATCH($B325,INT('Data Tab - BV Infill'!$C$37:$C$402)*('Data Tab - BV Infill'!$S$37:$S$402&lt;&gt;""),0)),"")</f>
        <v/>
      </c>
      <c r="G325" s="266" cm="1">
        <f t="array" aca="1" ref="G325" ca="1">IF($B325="","",IFERROR(IF(INDEX('Data Tab - MK Infill'!R$37:R$402,MATCH($B325,INT('Data Tab - MK Infill'!$C$37:$C$402),0))="",NA(),INDEX('Data Tab - MK Infill'!R$37:R$402,MATCH($B325,INT('Data Tab - MK Infill'!$C$37:$C$402),0))),MAX(IF('SCADA Data'!$B$37:$B$402=$B325,'SCADA Data'!G$37:G$402,""),IF('SCADA Data - Historic'!$B$37:$B$402=$B325,'SCADA Data - Historic'!G$37:G$402,""))))</f>
        <v>995</v>
      </c>
      <c r="H325" s="101" t="str">
        <f t="array" aca="1" ref="H325" ca="1">IFERROR(INDEX('Data Tab - MK Infill'!$S$37:$S$402,MATCH($B325,INT('Data Tab - MK Infill'!$C$37:$C$402)*('Data Tab - MK Infill'!$S$37:$S$402&lt;&gt;""),0)),"")</f>
        <v/>
      </c>
      <c r="I325" s="266" cm="1">
        <f t="array" aca="1" ref="I325" ca="1">IF($B325="","",IFERROR(IF(INDEX('Data Tab - NH Infill'!R$37:R$1000,MATCH($B325,INT('Data Tab - NH Infill'!$C$37:$C$1000),0))="",NA(),INDEX('Data Tab - NH Infill'!R$37:R$1000,MATCH($B325,INT('Data Tab - NH Infill'!$C$37:$C$1000),0))),MAX(IF('SCADA Data'!$B$37:$B$402=$B325,'SCADA Data'!I$37:I$402,""),IF('SCADA Data - Historic'!$B$37:$B$402=$B325,'SCADA Data - Historic'!I$37:I$402,""))))</f>
        <v>1467</v>
      </c>
      <c r="J325" s="101" t="str">
        <f t="array" aca="1" ref="J325" ca="1">IFERROR(INDEX('Data Tab - NH Infill'!$S$37:$S$1000,MATCH($B325,INT('Data Tab - NH Infill'!$C$37:$C$1000)*('Data Tab - NH Infill'!$S$37:$S$1000&lt;&gt;""),0)),"")</f>
        <v/>
      </c>
      <c r="K325" s="266">
        <f t="array" aca="1" ref="K325" ca="1">IF($B325="","",IFERROR(IF(INDEX('Data Tab - SH Infill'!R$37:R$402,MATCH($B325,INT('Data Tab - SH Infill'!$C$37:$C$402),0))="",NA(),INDEX('Data Tab - SH Infill'!R$37:R$402,MATCH($B325,INT('Data Tab - SH Infill'!$C$37:$C$402),0))),MAX(IF('SCADA Data'!$B$37:$B$8980=$B325,'SCADA Data'!H$37:H$8980,""),IF('SCADA Data - Historic'!$B$37:$B$8980=$B325,'SCADA Data - Historic'!H$37:H$8980,""))))</f>
        <v>233.52000427246094</v>
      </c>
      <c r="L325" s="249" t="str">
        <f t="array" aca="1" ref="L325" ca="1">IFERROR(INDEX('Data Tab - SH Infill'!$S$37:$S$402,MATCH($B325,INT('Data Tab - SH Infill'!$C$37:$C$402)*('Data Tab - SH Infill'!$S$37:$S$402&lt;&gt;""),0)),"")</f>
        <v/>
      </c>
    </row>
    <row r="326" spans="2:12" s="264" customFormat="1" x14ac:dyDescent="0.2">
      <c r="B326" s="265">
        <f t="shared" ca="1" si="4"/>
        <v>45242</v>
      </c>
      <c r="C326" s="268" cm="1">
        <f t="array" aca="1" ref="C326" ca="1">IF($B326="","",IFERROR(IF(INDEX('Data Tab - BV Infill'!R$37:R$1000,MATCH($B326,INT('Data Tab - BV Infill'!$C$37:$C$1000),0))="",NA(),INDEX('Data Tab - BV Infill'!R$37:R$1000,MATCH($B326,INT('Data Tab - BV Infill'!$C$37:$C$1000),0))),MAX(IF('SCADA Data'!$B$37:$B$402=$B326,'SCADA Data'!D$37:D$402,""),IF('SCADA Data - Historic'!$B$37:$B$402=$B326,'SCADA Data - Historic'!D$37:D$402,""))))</f>
        <v>187.28271484375</v>
      </c>
      <c r="D326" s="269" cm="1">
        <f t="array" aca="1" ref="D326" ca="1">IF($B326="","",IFERROR(IF(INDEX('Data Tab - BV Infill'!T$37:T$1000,MATCH($B326,INT('Data Tab - BV Infill'!$C$37:$C$1000),0))="",NA(),INDEX('Data Tab - BV Infill'!T$37:T$1000,MATCH($B326,INT('Data Tab - BV Infill'!$C$37:$C$1000),0))),MAX(IF('SCADA Data'!$B$37:$B$402=$B326,'SCADA Data'!E$37:E$402,""),IF('SCADA Data - Historic'!$B$37:$B$402=$B326,'SCADA Data - Historic'!E$37:E$402,""))))</f>
        <v>375.62890625</v>
      </c>
      <c r="E326" s="269" cm="1">
        <f t="array" aca="1" ref="E326" ca="1">IF($B326="","",IFERROR(IF(INDEX('Data Tab - BV Infill'!U$37:U$1000,MATCH($B326,INT('Data Tab - BV Infill'!$C$37:$C$1000),0))="",NA(),INDEX('Data Tab - BV Infill'!U$37:U$1000,MATCH($B326,INT('Data Tab - BV Infill'!$C$37:$C$1000),0))),MAX(IF('SCADA Data'!$B$37:$B$402=$B326,'SCADA Data'!F$37:F$402,""),IF('SCADA Data - Historic'!$B$37:$B$402=$B326,'SCADA Data - Historic'!F$37:F$402,""))))</f>
        <v>0</v>
      </c>
      <c r="F326" s="114" t="str">
        <f t="array" aca="1" ref="F326" ca="1">IFERROR(INDEX('Data Tab - BV Infill'!$S$37:$S$402,MATCH($B326,INT('Data Tab - BV Infill'!$C$37:$C$402)*('Data Tab - BV Infill'!$S$37:$S$402&lt;&gt;""),0)),"")</f>
        <v/>
      </c>
      <c r="G326" s="270" cm="1">
        <f t="array" aca="1" ref="G326" ca="1">IF($B326="","",IFERROR(IF(INDEX('Data Tab - MK Infill'!R$37:R$402,MATCH($B326,INT('Data Tab - MK Infill'!$C$37:$C$402),0))="",NA(),INDEX('Data Tab - MK Infill'!R$37:R$402,MATCH($B326,INT('Data Tab - MK Infill'!$C$37:$C$402),0))),MAX(IF('SCADA Data'!$B$37:$B$402=$B326,'SCADA Data'!G$37:G$402,""),IF('SCADA Data - Historic'!$B$37:$B$402=$B326,'SCADA Data - Historic'!G$37:G$402,""))))</f>
        <v>995</v>
      </c>
      <c r="H326" s="114" t="str">
        <f t="array" aca="1" ref="H326" ca="1">IFERROR(INDEX('Data Tab - MK Infill'!$S$37:$S$402,MATCH($B326,INT('Data Tab - MK Infill'!$C$37:$C$402)*('Data Tab - MK Infill'!$S$37:$S$402&lt;&gt;""),0)),"")</f>
        <v/>
      </c>
      <c r="I326" s="273" cm="1">
        <f t="array" aca="1" ref="I326" ca="1">IF($B326="","",IFERROR(IF(INDEX('Data Tab - NH Infill'!R$37:R$1000,MATCH($B326,INT('Data Tab - NH Infill'!$C$37:$C$1000),0))="",NA(),INDEX('Data Tab - NH Infill'!R$37:R$1000,MATCH($B326,INT('Data Tab - NH Infill'!$C$37:$C$1000),0))),MAX(IF('SCADA Data'!$B$37:$B$402=$B326,'SCADA Data'!I$37:I$402,""),IF('SCADA Data - Historic'!$B$37:$B$402=$B326,'SCADA Data - Historic'!I$37:I$402,""))))</f>
        <v>1448</v>
      </c>
      <c r="J326" s="114" t="str">
        <f t="array" aca="1" ref="J326" ca="1">IFERROR(INDEX('Data Tab - NH Infill'!$S$37:$S$1000,MATCH($B326,INT('Data Tab - NH Infill'!$C$37:$C$1000)*('Data Tab - NH Infill'!$S$37:$S$1000&lt;&gt;""),0)),"")</f>
        <v/>
      </c>
      <c r="K326" s="272">
        <f t="array" aca="1" ref="K326" ca="1">IF($B326="","",IFERROR(IF(INDEX('Data Tab - SH Infill'!R$37:R$402,MATCH($B326,INT('Data Tab - SH Infill'!$C$37:$C$402),0))="",NA(),INDEX('Data Tab - SH Infill'!R$37:R$402,MATCH($B326,INT('Data Tab - SH Infill'!$C$37:$C$402),0))),MAX(IF('SCADA Data'!$B$37:$B$8980=$B326,'SCADA Data'!H$37:H$8980,""),IF('SCADA Data - Historic'!$B$37:$B$8980=$B326,'SCADA Data - Historic'!H$37:H$8980,""))))</f>
        <v>221.05999755859375</v>
      </c>
      <c r="L326" s="250" t="str">
        <f t="array" aca="1" ref="L326" ca="1">IFERROR(INDEX('Data Tab - SH Infill'!$S$37:$S$402,MATCH($B326,INT('Data Tab - SH Infill'!$C$37:$C$402)*('Data Tab - SH Infill'!$S$37:$S$402&lt;&gt;""),0)),"")</f>
        <v/>
      </c>
    </row>
    <row r="327" spans="2:12" s="264" customFormat="1" x14ac:dyDescent="0.2">
      <c r="B327" s="265">
        <f t="shared" ca="1" si="4"/>
        <v>45243</v>
      </c>
      <c r="C327" s="266" cm="1">
        <f t="array" aca="1" ref="C327" ca="1">IF($B327="","",IFERROR(IF(INDEX('Data Tab - BV Infill'!R$37:R$1000,MATCH($B327,INT('Data Tab - BV Infill'!$C$37:$C$1000),0))="",NA(),INDEX('Data Tab - BV Infill'!R$37:R$1000,MATCH($B327,INT('Data Tab - BV Infill'!$C$37:$C$1000),0))),MAX(IF('SCADA Data'!$B$37:$B$402=$B327,'SCADA Data'!D$37:D$402,""),IF('SCADA Data - Historic'!$B$37:$B$402=$B327,'SCADA Data - Historic'!D$37:D$402,""))))</f>
        <v>177.5732421875</v>
      </c>
      <c r="D327" s="267" cm="1">
        <f t="array" aca="1" ref="D327" ca="1">IF($B327="","",IFERROR(IF(INDEX('Data Tab - BV Infill'!T$37:T$1000,MATCH($B327,INT('Data Tab - BV Infill'!$C$37:$C$1000),0))="",NA(),INDEX('Data Tab - BV Infill'!T$37:T$1000,MATCH($B327,INT('Data Tab - BV Infill'!$C$37:$C$1000),0))),MAX(IF('SCADA Data'!$B$37:$B$402=$B327,'SCADA Data'!E$37:E$402,""),IF('SCADA Data - Historic'!$B$37:$B$402=$B327,'SCADA Data - Historic'!E$37:E$402,""))))</f>
        <v>119.107421875</v>
      </c>
      <c r="E327" s="267" cm="1">
        <f t="array" aca="1" ref="E327" ca="1">IF($B327="","",IFERROR(IF(INDEX('Data Tab - BV Infill'!U$37:U$1000,MATCH($B327,INT('Data Tab - BV Infill'!$C$37:$C$1000),0))="",NA(),INDEX('Data Tab - BV Infill'!U$37:U$1000,MATCH($B327,INT('Data Tab - BV Infill'!$C$37:$C$1000),0))),MAX(IF('SCADA Data'!$B$37:$B$402=$B327,'SCADA Data'!F$37:F$402,""),IF('SCADA Data - Historic'!$B$37:$B$402=$B327,'SCADA Data - Historic'!F$37:F$402,""))))</f>
        <v>0</v>
      </c>
      <c r="F327" s="101" t="str">
        <f t="array" aca="1" ref="F327" ca="1">IFERROR(INDEX('Data Tab - BV Infill'!$S$37:$S$402,MATCH($B327,INT('Data Tab - BV Infill'!$C$37:$C$402)*('Data Tab - BV Infill'!$S$37:$S$402&lt;&gt;""),0)),"")</f>
        <v/>
      </c>
      <c r="G327" s="266" cm="1">
        <f t="array" aca="1" ref="G327" ca="1">IF($B327="","",IFERROR(IF(INDEX('Data Tab - MK Infill'!R$37:R$402,MATCH($B327,INT('Data Tab - MK Infill'!$C$37:$C$402),0))="",NA(),INDEX('Data Tab - MK Infill'!R$37:R$402,MATCH($B327,INT('Data Tab - MK Infill'!$C$37:$C$402),0))),MAX(IF('SCADA Data'!$B$37:$B$402=$B327,'SCADA Data'!G$37:G$402,""),IF('SCADA Data - Historic'!$B$37:$B$402=$B327,'SCADA Data - Historic'!G$37:G$402,""))))</f>
        <v>995</v>
      </c>
      <c r="H327" s="101" t="str">
        <f t="array" aca="1" ref="H327" ca="1">IFERROR(INDEX('Data Tab - MK Infill'!$S$37:$S$402,MATCH($B327,INT('Data Tab - MK Infill'!$C$37:$C$402)*('Data Tab - MK Infill'!$S$37:$S$402&lt;&gt;""),0)),"")</f>
        <v/>
      </c>
      <c r="I327" s="266" cm="1">
        <f t="array" aca="1" ref="I327" ca="1">IF($B327="","",IFERROR(IF(INDEX('Data Tab - NH Infill'!R$37:R$1000,MATCH($B327,INT('Data Tab - NH Infill'!$C$37:$C$1000),0))="",NA(),INDEX('Data Tab - NH Infill'!R$37:R$1000,MATCH($B327,INT('Data Tab - NH Infill'!$C$37:$C$1000),0))),MAX(IF('SCADA Data'!$B$37:$B$402=$B327,'SCADA Data'!I$37:I$402,""),IF('SCADA Data - Historic'!$B$37:$B$402=$B327,'SCADA Data - Historic'!I$37:I$402,""))))</f>
        <v>1325</v>
      </c>
      <c r="J327" s="101" t="str">
        <f t="array" aca="1" ref="J327" ca="1">IFERROR(INDEX('Data Tab - NH Infill'!$S$37:$S$1000,MATCH($B327,INT('Data Tab - NH Infill'!$C$37:$C$1000)*('Data Tab - NH Infill'!$S$37:$S$1000&lt;&gt;""),0)),"")</f>
        <v/>
      </c>
      <c r="K327" s="266">
        <f t="array" aca="1" ref="K327" ca="1">IF($B327="","",IFERROR(IF(INDEX('Data Tab - SH Infill'!R$37:R$402,MATCH($B327,INT('Data Tab - SH Infill'!$C$37:$C$402),0))="",NA(),INDEX('Data Tab - SH Infill'!R$37:R$402,MATCH($B327,INT('Data Tab - SH Infill'!$C$37:$C$402),0))),MAX(IF('SCADA Data'!$B$37:$B$8980=$B327,'SCADA Data'!H$37:H$8980,""),IF('SCADA Data - Historic'!$B$37:$B$8980=$B327,'SCADA Data - Historic'!H$37:H$8980,""))))</f>
        <v>194.41000366210938</v>
      </c>
      <c r="L327" s="249" t="str">
        <f t="array" aca="1" ref="L327" ca="1">IFERROR(INDEX('Data Tab - SH Infill'!$S$37:$S$402,MATCH($B327,INT('Data Tab - SH Infill'!$C$37:$C$402)*('Data Tab - SH Infill'!$S$37:$S$402&lt;&gt;""),0)),"")</f>
        <v/>
      </c>
    </row>
    <row r="328" spans="2:12" s="264" customFormat="1" x14ac:dyDescent="0.2">
      <c r="B328" s="265">
        <f t="shared" ca="1" si="4"/>
        <v>45244</v>
      </c>
      <c r="C328" s="268" cm="1">
        <f t="array" aca="1" ref="C328" ca="1">IF($B328="","",IFERROR(IF(INDEX('Data Tab - BV Infill'!R$37:R$1000,MATCH($B328,INT('Data Tab - BV Infill'!$C$37:$C$1000),0))="",NA(),INDEX('Data Tab - BV Infill'!R$37:R$1000,MATCH($B328,INT('Data Tab - BV Infill'!$C$37:$C$1000),0))),MAX(IF('SCADA Data'!$B$37:$B$402=$B328,'SCADA Data'!D$37:D$402,""),IF('SCADA Data - Historic'!$B$37:$B$402=$B328,'SCADA Data - Historic'!D$37:D$402,""))))</f>
        <v>182.127685546875</v>
      </c>
      <c r="D328" s="269" cm="1">
        <f t="array" aca="1" ref="D328" ca="1">IF($B328="","",IFERROR(IF(INDEX('Data Tab - BV Infill'!T$37:T$1000,MATCH($B328,INT('Data Tab - BV Infill'!$C$37:$C$1000),0))="",NA(),INDEX('Data Tab - BV Infill'!T$37:T$1000,MATCH($B328,INT('Data Tab - BV Infill'!$C$37:$C$1000),0))),MAX(IF('SCADA Data'!$B$37:$B$402=$B328,'SCADA Data'!E$37:E$402,""),IF('SCADA Data - Historic'!$B$37:$B$402=$B328,'SCADA Data - Historic'!E$37:E$402,""))))</f>
        <v>183.193359375</v>
      </c>
      <c r="E328" s="269" cm="1">
        <f t="array" aca="1" ref="E328" ca="1">IF($B328="","",IFERROR(IF(INDEX('Data Tab - BV Infill'!U$37:U$1000,MATCH($B328,INT('Data Tab - BV Infill'!$C$37:$C$1000),0))="",NA(),INDEX('Data Tab - BV Infill'!U$37:U$1000,MATCH($B328,INT('Data Tab - BV Infill'!$C$37:$C$1000),0))),MAX(IF('SCADA Data'!$B$37:$B$402=$B328,'SCADA Data'!F$37:F$402,""),IF('SCADA Data - Historic'!$B$37:$B$402=$B328,'SCADA Data - Historic'!F$37:F$402,""))))</f>
        <v>0</v>
      </c>
      <c r="F328" s="114" t="str">
        <f t="array" aca="1" ref="F328" ca="1">IFERROR(INDEX('Data Tab - BV Infill'!$S$37:$S$402,MATCH($B328,INT('Data Tab - BV Infill'!$C$37:$C$402)*('Data Tab - BV Infill'!$S$37:$S$402&lt;&gt;""),0)),"")</f>
        <v/>
      </c>
      <c r="G328" s="270" cm="1">
        <f t="array" aca="1" ref="G328" ca="1">IF($B328="","",IFERROR(IF(INDEX('Data Tab - MK Infill'!R$37:R$402,MATCH($B328,INT('Data Tab - MK Infill'!$C$37:$C$402),0))="",NA(),INDEX('Data Tab - MK Infill'!R$37:R$402,MATCH($B328,INT('Data Tab - MK Infill'!$C$37:$C$402),0))),MAX(IF('SCADA Data'!$B$37:$B$402=$B328,'SCADA Data'!G$37:G$402,""),IF('SCADA Data - Historic'!$B$37:$B$402=$B328,'SCADA Data - Historic'!G$37:G$402,""))))</f>
        <v>759</v>
      </c>
      <c r="H328" s="114" t="str">
        <f t="array" aca="1" ref="H328" ca="1">IFERROR(INDEX('Data Tab - MK Infill'!$S$37:$S$402,MATCH($B328,INT('Data Tab - MK Infill'!$C$37:$C$402)*('Data Tab - MK Infill'!$S$37:$S$402&lt;&gt;""),0)),"")</f>
        <v/>
      </c>
      <c r="I328" s="273" cm="1">
        <f t="array" aca="1" ref="I328" ca="1">IF($B328="","",IFERROR(IF(INDEX('Data Tab - NH Infill'!R$37:R$1000,MATCH($B328,INT('Data Tab - NH Infill'!$C$37:$C$1000),0))="",NA(),INDEX('Data Tab - NH Infill'!R$37:R$1000,MATCH($B328,INT('Data Tab - NH Infill'!$C$37:$C$1000),0))),MAX(IF('SCADA Data'!$B$37:$B$402=$B328,'SCADA Data'!I$37:I$402,""),IF('SCADA Data - Historic'!$B$37:$B$402=$B328,'SCADA Data - Historic'!I$37:I$402,""))))</f>
        <v>1380</v>
      </c>
      <c r="J328" s="114" t="str">
        <f t="array" aca="1" ref="J328" ca="1">IFERROR(INDEX('Data Tab - NH Infill'!$S$37:$S$1000,MATCH($B328,INT('Data Tab - NH Infill'!$C$37:$C$1000)*('Data Tab - NH Infill'!$S$37:$S$1000&lt;&gt;""),0)),"")</f>
        <v/>
      </c>
      <c r="K328" s="272">
        <f t="array" aca="1" ref="K328" ca="1">IF($B328="","",IFERROR(IF(INDEX('Data Tab - SH Infill'!R$37:R$402,MATCH($B328,INT('Data Tab - SH Infill'!$C$37:$C$402),0))="",NA(),INDEX('Data Tab - SH Infill'!R$37:R$402,MATCH($B328,INT('Data Tab - SH Infill'!$C$37:$C$402),0))),MAX(IF('SCADA Data'!$B$37:$B$8980=$B328,'SCADA Data'!H$37:H$8980,""),IF('SCADA Data - Historic'!$B$37:$B$8980=$B328,'SCADA Data - Historic'!H$37:H$8980,""))))</f>
        <v>188.1300048828125</v>
      </c>
      <c r="L328" s="250" t="str">
        <f t="array" aca="1" ref="L328" ca="1">IFERROR(INDEX('Data Tab - SH Infill'!$S$37:$S$402,MATCH($B328,INT('Data Tab - SH Infill'!$C$37:$C$402)*('Data Tab - SH Infill'!$S$37:$S$402&lt;&gt;""),0)),"")</f>
        <v/>
      </c>
    </row>
    <row r="329" spans="2:12" s="264" customFormat="1" x14ac:dyDescent="0.2">
      <c r="B329" s="265">
        <f t="shared" ca="1" si="4"/>
        <v>45245</v>
      </c>
      <c r="C329" s="266" cm="1">
        <f t="array" aca="1" ref="C329" ca="1">IF($B329="","",IFERROR(IF(INDEX('Data Tab - BV Infill'!R$37:R$1000,MATCH($B329,INT('Data Tab - BV Infill'!$C$37:$C$1000),0))="",NA(),INDEX('Data Tab - BV Infill'!R$37:R$1000,MATCH($B329,INT('Data Tab - BV Infill'!$C$37:$C$1000),0))),MAX(IF('SCADA Data'!$B$37:$B$402=$B329,'SCADA Data'!D$37:D$402,""),IF('SCADA Data - Historic'!$B$37:$B$402=$B329,'SCADA Data - Historic'!D$37:D$402,""))))</f>
        <v>173.76953125</v>
      </c>
      <c r="D329" s="267" cm="1">
        <f t="array" aca="1" ref="D329" ca="1">IF($B329="","",IFERROR(IF(INDEX('Data Tab - BV Infill'!T$37:T$1000,MATCH($B329,INT('Data Tab - BV Infill'!$C$37:$C$1000),0))="",NA(),INDEX('Data Tab - BV Infill'!T$37:T$1000,MATCH($B329,INT('Data Tab - BV Infill'!$C$37:$C$1000),0))),MAX(IF('SCADA Data'!$B$37:$B$402=$B329,'SCADA Data'!E$37:E$402,""),IF('SCADA Data - Historic'!$B$37:$B$402=$B329,'SCADA Data - Historic'!E$37:E$402,""))))</f>
        <v>171.640625</v>
      </c>
      <c r="E329" s="267" cm="1">
        <f t="array" aca="1" ref="E329" ca="1">IF($B329="","",IFERROR(IF(INDEX('Data Tab - BV Infill'!U$37:U$1000,MATCH($B329,INT('Data Tab - BV Infill'!$C$37:$C$1000),0))="",NA(),INDEX('Data Tab - BV Infill'!U$37:U$1000,MATCH($B329,INT('Data Tab - BV Infill'!$C$37:$C$1000),0))),MAX(IF('SCADA Data'!$B$37:$B$402=$B329,'SCADA Data'!F$37:F$402,""),IF('SCADA Data - Historic'!$B$37:$B$402=$B329,'SCADA Data - Historic'!F$37:F$402,""))))</f>
        <v>0</v>
      </c>
      <c r="F329" s="101" t="str">
        <f t="array" aca="1" ref="F329" ca="1">IFERROR(INDEX('Data Tab - BV Infill'!$S$37:$S$402,MATCH($B329,INT('Data Tab - BV Infill'!$C$37:$C$402)*('Data Tab - BV Infill'!$S$37:$S$402&lt;&gt;""),0)),"")</f>
        <v/>
      </c>
      <c r="G329" s="266" cm="1">
        <f t="array" aca="1" ref="G329" ca="1">IF($B329="","",IFERROR(IF(INDEX('Data Tab - MK Infill'!R$37:R$402,MATCH($B329,INT('Data Tab - MK Infill'!$C$37:$C$402),0))="",NA(),INDEX('Data Tab - MK Infill'!R$37:R$402,MATCH($B329,INT('Data Tab - MK Infill'!$C$37:$C$402),0))),MAX(IF('SCADA Data'!$B$37:$B$402=$B329,'SCADA Data'!G$37:G$402,""),IF('SCADA Data - Historic'!$B$37:$B$402=$B329,'SCADA Data - Historic'!G$37:G$402,""))))</f>
        <v>1027</v>
      </c>
      <c r="H329" s="101" t="str">
        <f t="array" aca="1" ref="H329" ca="1">IFERROR(INDEX('Data Tab - MK Infill'!$S$37:$S$402,MATCH($B329,INT('Data Tab - MK Infill'!$C$37:$C$402)*('Data Tab - MK Infill'!$S$37:$S$402&lt;&gt;""),0)),"")</f>
        <v/>
      </c>
      <c r="I329" s="266" cm="1">
        <f t="array" aca="1" ref="I329" ca="1">IF($B329="","",IFERROR(IF(INDEX('Data Tab - NH Infill'!R$37:R$1000,MATCH($B329,INT('Data Tab - NH Infill'!$C$37:$C$1000),0))="",NA(),INDEX('Data Tab - NH Infill'!R$37:R$1000,MATCH($B329,INT('Data Tab - NH Infill'!$C$37:$C$1000),0))),MAX(IF('SCADA Data'!$B$37:$B$402=$B329,'SCADA Data'!I$37:I$402,""),IF('SCADA Data - Historic'!$B$37:$B$402=$B329,'SCADA Data - Historic'!I$37:I$402,""))))</f>
        <v>1291</v>
      </c>
      <c r="J329" s="101" t="str">
        <f t="array" aca="1" ref="J329" ca="1">IFERROR(INDEX('Data Tab - NH Infill'!$S$37:$S$1000,MATCH($B329,INT('Data Tab - NH Infill'!$C$37:$C$1000)*('Data Tab - NH Infill'!$S$37:$S$1000&lt;&gt;""),0)),"")</f>
        <v/>
      </c>
      <c r="K329" s="266">
        <f t="array" aca="1" ref="K329" ca="1">IF($B329="","",IFERROR(IF(INDEX('Data Tab - SH Infill'!R$37:R$402,MATCH($B329,INT('Data Tab - SH Infill'!$C$37:$C$402),0))="",NA(),INDEX('Data Tab - SH Infill'!R$37:R$402,MATCH($B329,INT('Data Tab - SH Infill'!$C$37:$C$402),0))),MAX(IF('SCADA Data'!$B$37:$B$8980=$B329,'SCADA Data'!H$37:H$8980,""),IF('SCADA Data - Historic'!$B$37:$B$8980=$B329,'SCADA Data - Historic'!H$37:H$8980,""))))</f>
        <v>193.50999450683594</v>
      </c>
      <c r="L329" s="249" t="str">
        <f t="array" aca="1" ref="L329" ca="1">IFERROR(INDEX('Data Tab - SH Infill'!$S$37:$S$402,MATCH($B329,INT('Data Tab - SH Infill'!$C$37:$C$402)*('Data Tab - SH Infill'!$S$37:$S$402&lt;&gt;""),0)),"")</f>
        <v/>
      </c>
    </row>
    <row r="330" spans="2:12" s="264" customFormat="1" x14ac:dyDescent="0.2">
      <c r="B330" s="265">
        <f t="shared" ca="1" si="4"/>
        <v>45246</v>
      </c>
      <c r="C330" s="268" cm="1">
        <f t="array" aca="1" ref="C330" ca="1">IF($B330="","",IFERROR(IF(INDEX('Data Tab - BV Infill'!R$37:R$1000,MATCH($B330,INT('Data Tab - BV Infill'!$C$37:$C$1000),0))="",NA(),INDEX('Data Tab - BV Infill'!R$37:R$1000,MATCH($B330,INT('Data Tab - BV Infill'!$C$37:$C$1000),0))),MAX(IF('SCADA Data'!$B$37:$B$402=$B330,'SCADA Data'!D$37:D$402,""),IF('SCADA Data - Historic'!$B$37:$B$402=$B330,'SCADA Data - Historic'!D$37:D$402,""))))</f>
        <v>180.225830078125</v>
      </c>
      <c r="D330" s="269" cm="1">
        <f t="array" aca="1" ref="D330" ca="1">IF($B330="","",IFERROR(IF(INDEX('Data Tab - BV Infill'!T$37:T$1000,MATCH($B330,INT('Data Tab - BV Infill'!$C$37:$C$1000),0))="",NA(),INDEX('Data Tab - BV Infill'!T$37:T$1000,MATCH($B330,INT('Data Tab - BV Infill'!$C$37:$C$1000),0))),MAX(IF('SCADA Data'!$B$37:$B$402=$B330,'SCADA Data'!E$37:E$402,""),IF('SCADA Data - Historic'!$B$37:$B$402=$B330,'SCADA Data - Historic'!E$37:E$402,""))))</f>
        <v>171.158203125</v>
      </c>
      <c r="E330" s="269" cm="1">
        <f t="array" aca="1" ref="E330" ca="1">IF($B330="","",IFERROR(IF(INDEX('Data Tab - BV Infill'!U$37:U$1000,MATCH($B330,INT('Data Tab - BV Infill'!$C$37:$C$1000),0))="",NA(),INDEX('Data Tab - BV Infill'!U$37:U$1000,MATCH($B330,INT('Data Tab - BV Infill'!$C$37:$C$1000),0))),MAX(IF('SCADA Data'!$B$37:$B$402=$B330,'SCADA Data'!F$37:F$402,""),IF('SCADA Data - Historic'!$B$37:$B$402=$B330,'SCADA Data - Historic'!F$37:F$402,""))))</f>
        <v>0</v>
      </c>
      <c r="F330" s="114" t="str">
        <f t="array" aca="1" ref="F330" ca="1">IFERROR(INDEX('Data Tab - BV Infill'!$S$37:$S$402,MATCH($B330,INT('Data Tab - BV Infill'!$C$37:$C$402)*('Data Tab - BV Infill'!$S$37:$S$402&lt;&gt;""),0)),"")</f>
        <v/>
      </c>
      <c r="G330" s="270" cm="1">
        <f t="array" aca="1" ref="G330" ca="1">IF($B330="","",IFERROR(IF(INDEX('Data Tab - MK Infill'!R$37:R$402,MATCH($B330,INT('Data Tab - MK Infill'!$C$37:$C$402),0))="",NA(),INDEX('Data Tab - MK Infill'!R$37:R$402,MATCH($B330,INT('Data Tab - MK Infill'!$C$37:$C$402),0))),MAX(IF('SCADA Data'!$B$37:$B$402=$B330,'SCADA Data'!G$37:G$402,""),IF('SCADA Data - Historic'!$B$37:$B$402=$B330,'SCADA Data - Historic'!G$37:G$402,""))))</f>
        <v>996</v>
      </c>
      <c r="H330" s="114" t="str">
        <f t="array" aca="1" ref="H330" ca="1">IFERROR(INDEX('Data Tab - MK Infill'!$S$37:$S$402,MATCH($B330,INT('Data Tab - MK Infill'!$C$37:$C$402)*('Data Tab - MK Infill'!$S$37:$S$402&lt;&gt;""),0)),"")</f>
        <v/>
      </c>
      <c r="I330" s="273" cm="1">
        <f t="array" aca="1" ref="I330" ca="1">IF($B330="","",IFERROR(IF(INDEX('Data Tab - NH Infill'!R$37:R$1000,MATCH($B330,INT('Data Tab - NH Infill'!$C$37:$C$1000),0))="",NA(),INDEX('Data Tab - NH Infill'!R$37:R$1000,MATCH($B330,INT('Data Tab - NH Infill'!$C$37:$C$1000),0))),MAX(IF('SCADA Data'!$B$37:$B$402=$B330,'SCADA Data'!I$37:I$402,""),IF('SCADA Data - Historic'!$B$37:$B$402=$B330,'SCADA Data - Historic'!I$37:I$402,""))))</f>
        <v>1332</v>
      </c>
      <c r="J330" s="114" t="str">
        <f t="array" aca="1" ref="J330" ca="1">IFERROR(INDEX('Data Tab - NH Infill'!$S$37:$S$1000,MATCH($B330,INT('Data Tab - NH Infill'!$C$37:$C$1000)*('Data Tab - NH Infill'!$S$37:$S$1000&lt;&gt;""),0)),"")</f>
        <v/>
      </c>
      <c r="K330" s="272">
        <f t="array" aca="1" ref="K330" ca="1">IF($B330="","",IFERROR(IF(INDEX('Data Tab - SH Infill'!R$37:R$402,MATCH($B330,INT('Data Tab - SH Infill'!$C$37:$C$402),0))="",NA(),INDEX('Data Tab - SH Infill'!R$37:R$402,MATCH($B330,INT('Data Tab - SH Infill'!$C$37:$C$402),0))),MAX(IF('SCADA Data'!$B$37:$B$8980=$B330,'SCADA Data'!H$37:H$8980,""),IF('SCADA Data - Historic'!$B$37:$B$8980=$B330,'SCADA Data - Historic'!H$37:H$8980,""))))</f>
        <v>185.55999755859375</v>
      </c>
      <c r="L330" s="250" t="str">
        <f t="array" aca="1" ref="L330" ca="1">IFERROR(INDEX('Data Tab - SH Infill'!$S$37:$S$402,MATCH($B330,INT('Data Tab - SH Infill'!$C$37:$C$402)*('Data Tab - SH Infill'!$S$37:$S$402&lt;&gt;""),0)),"")</f>
        <v/>
      </c>
    </row>
    <row r="331" spans="2:12" s="264" customFormat="1" x14ac:dyDescent="0.2">
      <c r="B331" s="265">
        <f t="shared" ca="1" si="4"/>
        <v>45247</v>
      </c>
      <c r="C331" s="266" cm="1">
        <f t="array" aca="1" ref="C331" ca="1">IF($B331="","",IFERROR(IF(INDEX('Data Tab - BV Infill'!R$37:R$1000,MATCH($B331,INT('Data Tab - BV Infill'!$C$37:$C$1000),0))="",NA(),INDEX('Data Tab - BV Infill'!R$37:R$1000,MATCH($B331,INT('Data Tab - BV Infill'!$C$37:$C$1000),0))),MAX(IF('SCADA Data'!$B$37:$B$402=$B331,'SCADA Data'!D$37:D$402,""),IF('SCADA Data - Historic'!$B$37:$B$402=$B331,'SCADA Data - Historic'!D$37:D$402,""))))</f>
        <v>251.370849609375</v>
      </c>
      <c r="D331" s="267" cm="1">
        <f t="array" aca="1" ref="D331" ca="1">IF($B331="","",IFERROR(IF(INDEX('Data Tab - BV Infill'!T$37:T$1000,MATCH($B331,INT('Data Tab - BV Infill'!$C$37:$C$1000),0))="",NA(),INDEX('Data Tab - BV Infill'!T$37:T$1000,MATCH($B331,INT('Data Tab - BV Infill'!$C$37:$C$1000),0))),MAX(IF('SCADA Data'!$B$37:$B$402=$B331,'SCADA Data'!E$37:E$402,""),IF('SCADA Data - Historic'!$B$37:$B$402=$B331,'SCADA Data - Historic'!E$37:E$402,""))))</f>
        <v>293.236328125</v>
      </c>
      <c r="E331" s="267" cm="1">
        <f t="array" aca="1" ref="E331" ca="1">IF($B331="","",IFERROR(IF(INDEX('Data Tab - BV Infill'!U$37:U$1000,MATCH($B331,INT('Data Tab - BV Infill'!$C$37:$C$1000),0))="",NA(),INDEX('Data Tab - BV Infill'!U$37:U$1000,MATCH($B331,INT('Data Tab - BV Infill'!$C$37:$C$1000),0))),MAX(IF('SCADA Data'!$B$37:$B$402=$B331,'SCADA Data'!F$37:F$402,""),IF('SCADA Data - Historic'!$B$37:$B$402=$B331,'SCADA Data - Historic'!F$37:F$402,""))))</f>
        <v>0</v>
      </c>
      <c r="F331" s="101" t="str">
        <f t="array" aca="1" ref="F331" ca="1">IFERROR(INDEX('Data Tab - BV Infill'!$S$37:$S$402,MATCH($B331,INT('Data Tab - BV Infill'!$C$37:$C$402)*('Data Tab - BV Infill'!$S$37:$S$402&lt;&gt;""),0)),"")</f>
        <v/>
      </c>
      <c r="G331" s="266" cm="1">
        <f t="array" aca="1" ref="G331" ca="1">IF($B331="","",IFERROR(IF(INDEX('Data Tab - MK Infill'!R$37:R$402,MATCH($B331,INT('Data Tab - MK Infill'!$C$37:$C$402),0))="",NA(),INDEX('Data Tab - MK Infill'!R$37:R$402,MATCH($B331,INT('Data Tab - MK Infill'!$C$37:$C$402),0))),MAX(IF('SCADA Data'!$B$37:$B$402=$B331,'SCADA Data'!G$37:G$402,""),IF('SCADA Data - Historic'!$B$37:$B$402=$B331,'SCADA Data - Historic'!G$37:G$402,""))))</f>
        <v>996</v>
      </c>
      <c r="H331" s="101" t="str">
        <f t="array" aca="1" ref="H331" ca="1">IFERROR(INDEX('Data Tab - MK Infill'!$S$37:$S$402,MATCH($B331,INT('Data Tab - MK Infill'!$C$37:$C$402)*('Data Tab - MK Infill'!$S$37:$S$402&lt;&gt;""),0)),"")</f>
        <v/>
      </c>
      <c r="I331" s="266" cm="1">
        <f t="array" aca="1" ref="I331" ca="1">IF($B331="","",IFERROR(IF(INDEX('Data Tab - NH Infill'!R$37:R$1000,MATCH($B331,INT('Data Tab - NH Infill'!$C$37:$C$1000),0))="",NA(),INDEX('Data Tab - NH Infill'!R$37:R$1000,MATCH($B331,INT('Data Tab - NH Infill'!$C$37:$C$1000),0))),MAX(IF('SCADA Data'!$B$37:$B$402=$B331,'SCADA Data'!I$37:I$402,""),IF('SCADA Data - Historic'!$B$37:$B$402=$B331,'SCADA Data - Historic'!I$37:I$402,""))))</f>
        <v>1457.5</v>
      </c>
      <c r="J331" s="101" t="str">
        <f t="array" aca="1" ref="J331" ca="1">IFERROR(INDEX('Data Tab - NH Infill'!$S$37:$S$1000,MATCH($B331,INT('Data Tab - NH Infill'!$C$37:$C$1000)*('Data Tab - NH Infill'!$S$37:$S$1000&lt;&gt;""),0)),"")</f>
        <v/>
      </c>
      <c r="K331" s="266">
        <f t="array" aca="1" ref="K331" ca="1">IF($B331="","",IFERROR(IF(INDEX('Data Tab - SH Infill'!R$37:R$402,MATCH($B331,INT('Data Tab - SH Infill'!$C$37:$C$402),0))="",NA(),INDEX('Data Tab - SH Infill'!R$37:R$402,MATCH($B331,INT('Data Tab - SH Infill'!$C$37:$C$402),0))),MAX(IF('SCADA Data'!$B$37:$B$8980=$B331,'SCADA Data'!H$37:H$8980,""),IF('SCADA Data - Historic'!$B$37:$B$8980=$B331,'SCADA Data - Historic'!H$37:H$8980,""))))</f>
        <v>189.11000061035156</v>
      </c>
      <c r="L331" s="249" t="str">
        <f t="array" aca="1" ref="L331" ca="1">IFERROR(INDEX('Data Tab - SH Infill'!$S$37:$S$402,MATCH($B331,INT('Data Tab - SH Infill'!$C$37:$C$402)*('Data Tab - SH Infill'!$S$37:$S$402&lt;&gt;""),0)),"")</f>
        <v/>
      </c>
    </row>
    <row r="332" spans="2:12" s="264" customFormat="1" x14ac:dyDescent="0.2">
      <c r="B332" s="265">
        <f t="shared" ref="B332:B375" ca="1" si="5">IFERROR(IF(B331+1&lt;TODAY(),B331+1,""),"")</f>
        <v>45248</v>
      </c>
      <c r="C332" s="268" cm="1">
        <f t="array" aca="1" ref="C332" ca="1">IF($B332="","",IFERROR(IF(INDEX('Data Tab - BV Infill'!R$37:R$1000,MATCH($B332,INT('Data Tab - BV Infill'!$C$37:$C$1000),0))="",NA(),INDEX('Data Tab - BV Infill'!R$37:R$1000,MATCH($B332,INT('Data Tab - BV Infill'!$C$37:$C$1000),0))),MAX(IF('SCADA Data'!$B$37:$B$402=$B332,'SCADA Data'!D$37:D$402,""),IF('SCADA Data - Historic'!$B$37:$B$402=$B332,'SCADA Data - Historic'!D$37:D$402,""))))</f>
        <v>206.9384765625</v>
      </c>
      <c r="D332" s="269" cm="1">
        <f t="array" aca="1" ref="D332" ca="1">IF($B332="","",IFERROR(IF(INDEX('Data Tab - BV Infill'!T$37:T$1000,MATCH($B332,INT('Data Tab - BV Infill'!$C$37:$C$1000),0))="",NA(),INDEX('Data Tab - BV Infill'!T$37:T$1000,MATCH($B332,INT('Data Tab - BV Infill'!$C$37:$C$1000),0))),MAX(IF('SCADA Data'!$B$37:$B$402=$B332,'SCADA Data'!E$37:E$402,""),IF('SCADA Data - Historic'!$B$37:$B$402=$B332,'SCADA Data - Historic'!E$37:E$402,""))))</f>
        <v>236.716796875</v>
      </c>
      <c r="E332" s="269" cm="1">
        <f t="array" aca="1" ref="E332" ca="1">IF($B332="","",IFERROR(IF(INDEX('Data Tab - BV Infill'!U$37:U$1000,MATCH($B332,INT('Data Tab - BV Infill'!$C$37:$C$1000),0))="",NA(),INDEX('Data Tab - BV Infill'!U$37:U$1000,MATCH($B332,INT('Data Tab - BV Infill'!$C$37:$C$1000),0))),MAX(IF('SCADA Data'!$B$37:$B$402=$B332,'SCADA Data'!F$37:F$402,""),IF('SCADA Data - Historic'!$B$37:$B$402=$B332,'SCADA Data - Historic'!F$37:F$402,""))))</f>
        <v>0</v>
      </c>
      <c r="F332" s="114" t="str">
        <f t="array" aca="1" ref="F332" ca="1">IFERROR(INDEX('Data Tab - BV Infill'!$S$37:$S$402,MATCH($B332,INT('Data Tab - BV Infill'!$C$37:$C$402)*('Data Tab - BV Infill'!$S$37:$S$402&lt;&gt;""),0)),"")</f>
        <v/>
      </c>
      <c r="G332" s="270" cm="1">
        <f t="array" aca="1" ref="G332" ca="1">IF($B332="","",IFERROR(IF(INDEX('Data Tab - MK Infill'!R$37:R$402,MATCH($B332,INT('Data Tab - MK Infill'!$C$37:$C$402),0))="",NA(),INDEX('Data Tab - MK Infill'!R$37:R$402,MATCH($B332,INT('Data Tab - MK Infill'!$C$37:$C$402),0))),MAX(IF('SCADA Data'!$B$37:$B$402=$B332,'SCADA Data'!G$37:G$402,""),IF('SCADA Data - Historic'!$B$37:$B$402=$B332,'SCADA Data - Historic'!G$37:G$402,""))))</f>
        <v>995</v>
      </c>
      <c r="H332" s="114" t="str">
        <f t="array" aca="1" ref="H332" ca="1">IFERROR(INDEX('Data Tab - MK Infill'!$S$37:$S$402,MATCH($B332,INT('Data Tab - MK Infill'!$C$37:$C$402)*('Data Tab - MK Infill'!$S$37:$S$402&lt;&gt;""),0)),"")</f>
        <v/>
      </c>
      <c r="I332" s="273" cm="1">
        <f t="array" aca="1" ref="I332" ca="1">IF($B332="","",IFERROR(IF(INDEX('Data Tab - NH Infill'!R$37:R$1000,MATCH($B332,INT('Data Tab - NH Infill'!$C$37:$C$1000),0))="",NA(),INDEX('Data Tab - NH Infill'!R$37:R$1000,MATCH($B332,INT('Data Tab - NH Infill'!$C$37:$C$1000),0))),MAX(IF('SCADA Data'!$B$37:$B$402=$B332,'SCADA Data'!I$37:I$402,""),IF('SCADA Data - Historic'!$B$37:$B$402=$B332,'SCADA Data - Historic'!I$37:I$402,""))))</f>
        <v>1403</v>
      </c>
      <c r="J332" s="114" t="str">
        <f t="array" aca="1" ref="J332" ca="1">IFERROR(INDEX('Data Tab - NH Infill'!$S$37:$S$1000,MATCH($B332,INT('Data Tab - NH Infill'!$C$37:$C$1000)*('Data Tab - NH Infill'!$S$37:$S$1000&lt;&gt;""),0)),"")</f>
        <v/>
      </c>
      <c r="K332" s="272">
        <f t="array" aca="1" ref="K332" ca="1">IF($B332="","",IFERROR(IF(INDEX('Data Tab - SH Infill'!R$37:R$402,MATCH($B332,INT('Data Tab - SH Infill'!$C$37:$C$402),0))="",NA(),INDEX('Data Tab - SH Infill'!R$37:R$402,MATCH($B332,INT('Data Tab - SH Infill'!$C$37:$C$402),0))),MAX(IF('SCADA Data'!$B$37:$B$8980=$B332,'SCADA Data'!H$37:H$8980,""),IF('SCADA Data - Historic'!$B$37:$B$8980=$B332,'SCADA Data - Historic'!H$37:H$8980,""))))</f>
        <v>214.03999328613281</v>
      </c>
      <c r="L332" s="250" t="str">
        <f t="array" aca="1" ref="L332" ca="1">IFERROR(INDEX('Data Tab - SH Infill'!$S$37:$S$402,MATCH($B332,INT('Data Tab - SH Infill'!$C$37:$C$402)*('Data Tab - SH Infill'!$S$37:$S$402&lt;&gt;""),0)),"")</f>
        <v/>
      </c>
    </row>
    <row r="333" spans="2:12" s="264" customFormat="1" x14ac:dyDescent="0.2">
      <c r="B333" s="265">
        <f t="shared" ca="1" si="5"/>
        <v>45249</v>
      </c>
      <c r="C333" s="266" cm="1">
        <f t="array" aca="1" ref="C333" ca="1">IF($B333="","",IFERROR(IF(INDEX('Data Tab - BV Infill'!R$37:R$1000,MATCH($B333,INT('Data Tab - BV Infill'!$C$37:$C$1000),0))="",NA(),INDEX('Data Tab - BV Infill'!R$37:R$1000,MATCH($B333,INT('Data Tab - BV Infill'!$C$37:$C$1000),0))),MAX(IF('SCADA Data'!$B$37:$B$402=$B333,'SCADA Data'!D$37:D$402,""),IF('SCADA Data - Historic'!$B$37:$B$402=$B333,'SCADA Data - Historic'!D$37:D$402,""))))</f>
        <v>192.544921875</v>
      </c>
      <c r="D333" s="267" cm="1">
        <f t="array" aca="1" ref="D333" ca="1">IF($B333="","",IFERROR(IF(INDEX('Data Tab - BV Infill'!T$37:T$1000,MATCH($B333,INT('Data Tab - BV Infill'!$C$37:$C$1000),0))="",NA(),INDEX('Data Tab - BV Infill'!T$37:T$1000,MATCH($B333,INT('Data Tab - BV Infill'!$C$37:$C$1000),0))),MAX(IF('SCADA Data'!$B$37:$B$402=$B333,'SCADA Data'!E$37:E$402,""),IF('SCADA Data - Historic'!$B$37:$B$402=$B333,'SCADA Data - Historic'!E$37:E$402,""))))</f>
        <v>217.953125</v>
      </c>
      <c r="E333" s="267" cm="1">
        <f t="array" aca="1" ref="E333" ca="1">IF($B333="","",IFERROR(IF(INDEX('Data Tab - BV Infill'!U$37:U$1000,MATCH($B333,INT('Data Tab - BV Infill'!$C$37:$C$1000),0))="",NA(),INDEX('Data Tab - BV Infill'!U$37:U$1000,MATCH($B333,INT('Data Tab - BV Infill'!$C$37:$C$1000),0))),MAX(IF('SCADA Data'!$B$37:$B$402=$B333,'SCADA Data'!F$37:F$402,""),IF('SCADA Data - Historic'!$B$37:$B$402=$B333,'SCADA Data - Historic'!F$37:F$402,""))))</f>
        <v>0</v>
      </c>
      <c r="F333" s="101" t="str">
        <f t="array" aca="1" ref="F333" ca="1">IFERROR(INDEX('Data Tab - BV Infill'!$S$37:$S$402,MATCH($B333,INT('Data Tab - BV Infill'!$C$37:$C$402)*('Data Tab - BV Infill'!$S$37:$S$402&lt;&gt;""),0)),"")</f>
        <v/>
      </c>
      <c r="G333" s="266" cm="1">
        <f t="array" aca="1" ref="G333" ca="1">IF($B333="","",IFERROR(IF(INDEX('Data Tab - MK Infill'!R$37:R$402,MATCH($B333,INT('Data Tab - MK Infill'!$C$37:$C$402),0))="",NA(),INDEX('Data Tab - MK Infill'!R$37:R$402,MATCH($B333,INT('Data Tab - MK Infill'!$C$37:$C$402),0))),MAX(IF('SCADA Data'!$B$37:$B$402=$B333,'SCADA Data'!G$37:G$402,""),IF('SCADA Data - Historic'!$B$37:$B$402=$B333,'SCADA Data - Historic'!G$37:G$402,""))))</f>
        <v>845</v>
      </c>
      <c r="H333" s="101" t="str">
        <f t="array" aca="1" ref="H333" ca="1">IFERROR(INDEX('Data Tab - MK Infill'!$S$37:$S$402,MATCH($B333,INT('Data Tab - MK Infill'!$C$37:$C$402)*('Data Tab - MK Infill'!$S$37:$S$402&lt;&gt;""),0)),"")</f>
        <v/>
      </c>
      <c r="I333" s="266" cm="1">
        <f t="array" aca="1" ref="I333" ca="1">IF($B333="","",IFERROR(IF(INDEX('Data Tab - NH Infill'!R$37:R$1000,MATCH($B333,INT('Data Tab - NH Infill'!$C$37:$C$1000),0))="",NA(),INDEX('Data Tab - NH Infill'!R$37:R$1000,MATCH($B333,INT('Data Tab - NH Infill'!$C$37:$C$1000),0))),MAX(IF('SCADA Data'!$B$37:$B$402=$B333,'SCADA Data'!I$37:I$402,""),IF('SCADA Data - Historic'!$B$37:$B$402=$B333,'SCADA Data - Historic'!I$37:I$402,""))))</f>
        <v>1389.5</v>
      </c>
      <c r="J333" s="101" t="str">
        <f t="array" aca="1" ref="J333" ca="1">IFERROR(INDEX('Data Tab - NH Infill'!$S$37:$S$1000,MATCH($B333,INT('Data Tab - NH Infill'!$C$37:$C$1000)*('Data Tab - NH Infill'!$S$37:$S$1000&lt;&gt;""),0)),"")</f>
        <v/>
      </c>
      <c r="K333" s="266">
        <f t="array" aca="1" ref="K333" ca="1">IF($B333="","",IFERROR(IF(INDEX('Data Tab - SH Infill'!R$37:R$402,MATCH($B333,INT('Data Tab - SH Infill'!$C$37:$C$402),0))="",NA(),INDEX('Data Tab - SH Infill'!R$37:R$402,MATCH($B333,INT('Data Tab - SH Infill'!$C$37:$C$402),0))),MAX(IF('SCADA Data'!$B$37:$B$8980=$B333,'SCADA Data'!H$37:H$8980,""),IF('SCADA Data - Historic'!$B$37:$B$8980=$B333,'SCADA Data - Historic'!H$37:H$8980,""))))</f>
        <v>203.3800048828125</v>
      </c>
      <c r="L333" s="249" t="str">
        <f t="array" aca="1" ref="L333" ca="1">IFERROR(INDEX('Data Tab - SH Infill'!$S$37:$S$402,MATCH($B333,INT('Data Tab - SH Infill'!$C$37:$C$402)*('Data Tab - SH Infill'!$S$37:$S$402&lt;&gt;""),0)),"")</f>
        <v/>
      </c>
    </row>
    <row r="334" spans="2:12" s="264" customFormat="1" x14ac:dyDescent="0.2">
      <c r="B334" s="265">
        <f t="shared" ca="1" si="5"/>
        <v>45250</v>
      </c>
      <c r="C334" s="268" cm="1">
        <f t="array" aca="1" ref="C334" ca="1">IF($B334="","",IFERROR(IF(INDEX('Data Tab - BV Infill'!R$37:R$1000,MATCH($B334,INT('Data Tab - BV Infill'!$C$37:$C$1000),0))="",NA(),INDEX('Data Tab - BV Infill'!R$37:R$1000,MATCH($B334,INT('Data Tab - BV Infill'!$C$37:$C$1000),0))),MAX(IF('SCADA Data'!$B$37:$B$402=$B334,'SCADA Data'!D$37:D$402,""),IF('SCADA Data - Historic'!$B$37:$B$402=$B334,'SCADA Data - Historic'!D$37:D$402,""))))</f>
        <v>181.2890625</v>
      </c>
      <c r="D334" s="269" cm="1">
        <f t="array" aca="1" ref="D334" ca="1">IF($B334="","",IFERROR(IF(INDEX('Data Tab - BV Infill'!T$37:T$1000,MATCH($B334,INT('Data Tab - BV Infill'!$C$37:$C$1000),0))="",NA(),INDEX('Data Tab - BV Infill'!T$37:T$1000,MATCH($B334,INT('Data Tab - BV Infill'!$C$37:$C$1000),0))),MAX(IF('SCADA Data'!$B$37:$B$402=$B334,'SCADA Data'!E$37:E$402,""),IF('SCADA Data - Historic'!$B$37:$B$402=$B334,'SCADA Data - Historic'!E$37:E$402,""))))</f>
        <v>147.9765625</v>
      </c>
      <c r="E334" s="269" cm="1">
        <f t="array" aca="1" ref="E334" ca="1">IF($B334="","",IFERROR(IF(INDEX('Data Tab - BV Infill'!U$37:U$1000,MATCH($B334,INT('Data Tab - BV Infill'!$C$37:$C$1000),0))="",NA(),INDEX('Data Tab - BV Infill'!U$37:U$1000,MATCH($B334,INT('Data Tab - BV Infill'!$C$37:$C$1000),0))),MAX(IF('SCADA Data'!$B$37:$B$402=$B334,'SCADA Data'!F$37:F$402,""),IF('SCADA Data - Historic'!$B$37:$B$402=$B334,'SCADA Data - Historic'!F$37:F$402,""))))</f>
        <v>0</v>
      </c>
      <c r="F334" s="114" t="str">
        <f t="array" aca="1" ref="F334" ca="1">IFERROR(INDEX('Data Tab - BV Infill'!$S$37:$S$402,MATCH($B334,INT('Data Tab - BV Infill'!$C$37:$C$402)*('Data Tab - BV Infill'!$S$37:$S$402&lt;&gt;""),0)),"")</f>
        <v/>
      </c>
      <c r="G334" s="270" cm="1">
        <f t="array" aca="1" ref="G334" ca="1">IF($B334="","",IFERROR(IF(INDEX('Data Tab - MK Infill'!R$37:R$402,MATCH($B334,INT('Data Tab - MK Infill'!$C$37:$C$402),0))="",NA(),INDEX('Data Tab - MK Infill'!R$37:R$402,MATCH($B334,INT('Data Tab - MK Infill'!$C$37:$C$402),0))),MAX(IF('SCADA Data'!$B$37:$B$402=$B334,'SCADA Data'!G$37:G$402,""),IF('SCADA Data - Historic'!$B$37:$B$402=$B334,'SCADA Data - Historic'!G$37:G$402,""))))</f>
        <v>825</v>
      </c>
      <c r="H334" s="114" t="str">
        <f t="array" aca="1" ref="H334" ca="1">IFERROR(INDEX('Data Tab - MK Infill'!$S$37:$S$402,MATCH($B334,INT('Data Tab - MK Infill'!$C$37:$C$402)*('Data Tab - MK Infill'!$S$37:$S$402&lt;&gt;""),0)),"")</f>
        <v/>
      </c>
      <c r="I334" s="273" cm="1">
        <f t="array" aca="1" ref="I334" ca="1">IF($B334="","",IFERROR(IF(INDEX('Data Tab - NH Infill'!R$37:R$1000,MATCH($B334,INT('Data Tab - NH Infill'!$C$37:$C$1000),0))="",NA(),INDEX('Data Tab - NH Infill'!R$37:R$1000,MATCH($B334,INT('Data Tab - NH Infill'!$C$37:$C$1000),0))),MAX(IF('SCADA Data'!$B$37:$B$402=$B334,'SCADA Data'!I$37:I$402,""),IF('SCADA Data - Historic'!$B$37:$B$402=$B334,'SCADA Data - Historic'!I$37:I$402,""))))</f>
        <v>1258</v>
      </c>
      <c r="J334" s="114" t="str">
        <f t="array" aca="1" ref="J334" ca="1">IFERROR(INDEX('Data Tab - NH Infill'!$S$37:$S$1000,MATCH($B334,INT('Data Tab - NH Infill'!$C$37:$C$1000)*('Data Tab - NH Infill'!$S$37:$S$1000&lt;&gt;""),0)),"")</f>
        <v/>
      </c>
      <c r="K334" s="272">
        <f t="array" aca="1" ref="K334" ca="1">IF($B334="","",IFERROR(IF(INDEX('Data Tab - SH Infill'!R$37:R$402,MATCH($B334,INT('Data Tab - SH Infill'!$C$37:$C$402),0))="",NA(),INDEX('Data Tab - SH Infill'!R$37:R$402,MATCH($B334,INT('Data Tab - SH Infill'!$C$37:$C$402),0))),MAX(IF('SCADA Data'!$B$37:$B$8980=$B334,'SCADA Data'!H$37:H$8980,""),IF('SCADA Data - Historic'!$B$37:$B$8980=$B334,'SCADA Data - Historic'!H$37:H$8980,""))))</f>
        <v>169.66999816894531</v>
      </c>
      <c r="L334" s="250" t="str">
        <f t="array" aca="1" ref="L334" ca="1">IFERROR(INDEX('Data Tab - SH Infill'!$S$37:$S$402,MATCH($B334,INT('Data Tab - SH Infill'!$C$37:$C$402)*('Data Tab - SH Infill'!$S$37:$S$402&lt;&gt;""),0)),"")</f>
        <v/>
      </c>
    </row>
    <row r="335" spans="2:12" s="264" customFormat="1" x14ac:dyDescent="0.2">
      <c r="B335" s="265">
        <f t="shared" ca="1" si="5"/>
        <v>45251</v>
      </c>
      <c r="C335" s="266" cm="1">
        <f t="array" aca="1" ref="C335" ca="1">IF($B335="","",IFERROR(IF(INDEX('Data Tab - BV Infill'!R$37:R$1000,MATCH($B335,INT('Data Tab - BV Infill'!$C$37:$C$1000),0))="",NA(),INDEX('Data Tab - BV Infill'!R$37:R$1000,MATCH($B335,INT('Data Tab - BV Infill'!$C$37:$C$1000),0))),MAX(IF('SCADA Data'!$B$37:$B$402=$B335,'SCADA Data'!D$37:D$402,""),IF('SCADA Data - Historic'!$B$37:$B$402=$B335,'SCADA Data - Historic'!D$37:D$402,""))))</f>
        <v>201.2109375</v>
      </c>
      <c r="D335" s="267" cm="1">
        <f t="array" aca="1" ref="D335" ca="1">IF($B335="","",IFERROR(IF(INDEX('Data Tab - BV Infill'!T$37:T$1000,MATCH($B335,INT('Data Tab - BV Infill'!$C$37:$C$1000),0))="",NA(),INDEX('Data Tab - BV Infill'!T$37:T$1000,MATCH($B335,INT('Data Tab - BV Infill'!$C$37:$C$1000),0))),MAX(IF('SCADA Data'!$B$37:$B$402=$B335,'SCADA Data'!E$37:E$402,""),IF('SCADA Data - Historic'!$B$37:$B$402=$B335,'SCADA Data - Historic'!E$37:E$402,""))))</f>
        <v>226.408203125</v>
      </c>
      <c r="E335" s="267" cm="1">
        <f t="array" aca="1" ref="E335" ca="1">IF($B335="","",IFERROR(IF(INDEX('Data Tab - BV Infill'!U$37:U$1000,MATCH($B335,INT('Data Tab - BV Infill'!$C$37:$C$1000),0))="",NA(),INDEX('Data Tab - BV Infill'!U$37:U$1000,MATCH($B335,INT('Data Tab - BV Infill'!$C$37:$C$1000),0))),MAX(IF('SCADA Data'!$B$37:$B$402=$B335,'SCADA Data'!F$37:F$402,""),IF('SCADA Data - Historic'!$B$37:$B$402=$B335,'SCADA Data - Historic'!F$37:F$402,""))))</f>
        <v>0</v>
      </c>
      <c r="F335" s="101" t="str">
        <f t="array" aca="1" ref="F335" ca="1">IFERROR(INDEX('Data Tab - BV Infill'!$S$37:$S$402,MATCH($B335,INT('Data Tab - BV Infill'!$C$37:$C$402)*('Data Tab - BV Infill'!$S$37:$S$402&lt;&gt;""),0)),"")</f>
        <v/>
      </c>
      <c r="G335" s="266" cm="1">
        <f t="array" aca="1" ref="G335" ca="1">IF($B335="","",IFERROR(IF(INDEX('Data Tab - MK Infill'!R$37:R$402,MATCH($B335,INT('Data Tab - MK Infill'!$C$37:$C$402),0))="",NA(),INDEX('Data Tab - MK Infill'!R$37:R$402,MATCH($B335,INT('Data Tab - MK Infill'!$C$37:$C$402),0))),MAX(IF('SCADA Data'!$B$37:$B$402=$B335,'SCADA Data'!G$37:G$402,""),IF('SCADA Data - Historic'!$B$37:$B$402=$B335,'SCADA Data - Historic'!G$37:G$402,""))))</f>
        <v>678</v>
      </c>
      <c r="H335" s="101" t="str">
        <f t="array" aca="1" ref="H335" ca="1">IFERROR(INDEX('Data Tab - MK Infill'!$S$37:$S$402,MATCH($B335,INT('Data Tab - MK Infill'!$C$37:$C$402)*('Data Tab - MK Infill'!$S$37:$S$402&lt;&gt;""),0)),"")</f>
        <v/>
      </c>
      <c r="I335" s="266" cm="1">
        <f t="array" aca="1" ref="I335" ca="1">IF($B335="","",IFERROR(IF(INDEX('Data Tab - NH Infill'!R$37:R$1000,MATCH($B335,INT('Data Tab - NH Infill'!$C$37:$C$1000),0))="",NA(),INDEX('Data Tab - NH Infill'!R$37:R$1000,MATCH($B335,INT('Data Tab - NH Infill'!$C$37:$C$1000),0))),MAX(IF('SCADA Data'!$B$37:$B$402=$B335,'SCADA Data'!I$37:I$402,""),IF('SCADA Data - Historic'!$B$37:$B$402=$B335,'SCADA Data - Historic'!I$37:I$402,""))))</f>
        <v>1327</v>
      </c>
      <c r="J335" s="101" t="str">
        <f t="array" aca="1" ref="J335" ca="1">IFERROR(INDEX('Data Tab - NH Infill'!$S$37:$S$1000,MATCH($B335,INT('Data Tab - NH Infill'!$C$37:$C$1000)*('Data Tab - NH Infill'!$S$37:$S$1000&lt;&gt;""),0)),"")</f>
        <v/>
      </c>
      <c r="K335" s="266">
        <f t="array" aca="1" ref="K335" ca="1">IF($B335="","",IFERROR(IF(INDEX('Data Tab - SH Infill'!R$37:R$402,MATCH($B335,INT('Data Tab - SH Infill'!$C$37:$C$402),0))="",NA(),INDEX('Data Tab - SH Infill'!R$37:R$402,MATCH($B335,INT('Data Tab - SH Infill'!$C$37:$C$402),0))),MAX(IF('SCADA Data'!$B$37:$B$8980=$B335,'SCADA Data'!H$37:H$8980,""),IF('SCADA Data - Historic'!$B$37:$B$8980=$B335,'SCADA Data - Historic'!H$37:H$8980,""))))</f>
        <v>184.16000366210938</v>
      </c>
      <c r="L335" s="249" t="str">
        <f t="array" aca="1" ref="L335" ca="1">IFERROR(INDEX('Data Tab - SH Infill'!$S$37:$S$402,MATCH($B335,INT('Data Tab - SH Infill'!$C$37:$C$402)*('Data Tab - SH Infill'!$S$37:$S$402&lt;&gt;""),0)),"")</f>
        <v/>
      </c>
    </row>
    <row r="336" spans="2:12" s="264" customFormat="1" x14ac:dyDescent="0.2">
      <c r="B336" s="265">
        <f t="shared" ca="1" si="5"/>
        <v>45252</v>
      </c>
      <c r="C336" s="268" cm="1">
        <f t="array" aca="1" ref="C336" ca="1">IF($B336="","",IFERROR(IF(INDEX('Data Tab - BV Infill'!R$37:R$1000,MATCH($B336,INT('Data Tab - BV Infill'!$C$37:$C$1000),0))="",NA(),INDEX('Data Tab - BV Infill'!R$37:R$1000,MATCH($B336,INT('Data Tab - BV Infill'!$C$37:$C$1000),0))),MAX(IF('SCADA Data'!$B$37:$B$402=$B336,'SCADA Data'!D$37:D$402,""),IF('SCADA Data - Historic'!$B$37:$B$402=$B336,'SCADA Data - Historic'!D$37:D$402,""))))</f>
        <v>184.775390625</v>
      </c>
      <c r="D336" s="269" cm="1">
        <f t="array" aca="1" ref="D336" ca="1">IF($B336="","",IFERROR(IF(INDEX('Data Tab - BV Infill'!T$37:T$1000,MATCH($B336,INT('Data Tab - BV Infill'!$C$37:$C$1000),0))="",NA(),INDEX('Data Tab - BV Infill'!T$37:T$1000,MATCH($B336,INT('Data Tab - BV Infill'!$C$37:$C$1000),0))),MAX(IF('SCADA Data'!$B$37:$B$402=$B336,'SCADA Data'!E$37:E$402,""),IF('SCADA Data - Historic'!$B$37:$B$402=$B336,'SCADA Data - Historic'!E$37:E$402,""))))</f>
        <v>166.8671875</v>
      </c>
      <c r="E336" s="269" cm="1">
        <f t="array" aca="1" ref="E336" ca="1">IF($B336="","",IFERROR(IF(INDEX('Data Tab - BV Infill'!U$37:U$1000,MATCH($B336,INT('Data Tab - BV Infill'!$C$37:$C$1000),0))="",NA(),INDEX('Data Tab - BV Infill'!U$37:U$1000,MATCH($B336,INT('Data Tab - BV Infill'!$C$37:$C$1000),0))),MAX(IF('SCADA Data'!$B$37:$B$402=$B336,'SCADA Data'!F$37:F$402,""),IF('SCADA Data - Historic'!$B$37:$B$402=$B336,'SCADA Data - Historic'!F$37:F$402,""))))</f>
        <v>0</v>
      </c>
      <c r="F336" s="114" t="str">
        <f t="array" aca="1" ref="F336" ca="1">IFERROR(INDEX('Data Tab - BV Infill'!$S$37:$S$402,MATCH($B336,INT('Data Tab - BV Infill'!$C$37:$C$402)*('Data Tab - BV Infill'!$S$37:$S$402&lt;&gt;""),0)),"")</f>
        <v/>
      </c>
      <c r="G336" s="270" cm="1">
        <f t="array" aca="1" ref="G336" ca="1">IF($B336="","",IFERROR(IF(INDEX('Data Tab - MK Infill'!R$37:R$402,MATCH($B336,INT('Data Tab - MK Infill'!$C$37:$C$402),0))="",NA(),INDEX('Data Tab - MK Infill'!R$37:R$402,MATCH($B336,INT('Data Tab - MK Infill'!$C$37:$C$402),0))),MAX(IF('SCADA Data'!$B$37:$B$402=$B336,'SCADA Data'!G$37:G$402,""),IF('SCADA Data - Historic'!$B$37:$B$402=$B336,'SCADA Data - Historic'!G$37:G$402,""))))</f>
        <v>869</v>
      </c>
      <c r="H336" s="114" t="str">
        <f t="array" aca="1" ref="H336" ca="1">IFERROR(INDEX('Data Tab - MK Infill'!$S$37:$S$402,MATCH($B336,INT('Data Tab - MK Infill'!$C$37:$C$402)*('Data Tab - MK Infill'!$S$37:$S$402&lt;&gt;""),0)),"")</f>
        <v/>
      </c>
      <c r="I336" s="273" cm="1">
        <f t="array" aca="1" ref="I336" ca="1">IF($B336="","",IFERROR(IF(INDEX('Data Tab - NH Infill'!R$37:R$1000,MATCH($B336,INT('Data Tab - NH Infill'!$C$37:$C$1000),0))="",NA(),INDEX('Data Tab - NH Infill'!R$37:R$1000,MATCH($B336,INT('Data Tab - NH Infill'!$C$37:$C$1000),0))),MAX(IF('SCADA Data'!$B$37:$B$402=$B336,'SCADA Data'!I$37:I$402,""),IF('SCADA Data - Historic'!$B$37:$B$402=$B336,'SCADA Data - Historic'!I$37:I$402,""))))</f>
        <v>1249</v>
      </c>
      <c r="J336" s="114" t="str">
        <f t="array" aca="1" ref="J336" ca="1">IFERROR(INDEX('Data Tab - NH Infill'!$S$37:$S$1000,MATCH($B336,INT('Data Tab - NH Infill'!$C$37:$C$1000)*('Data Tab - NH Infill'!$S$37:$S$1000&lt;&gt;""),0)),"")</f>
        <v/>
      </c>
      <c r="K336" s="272">
        <f t="array" aca="1" ref="K336" ca="1">IF($B336="","",IFERROR(IF(INDEX('Data Tab - SH Infill'!R$37:R$402,MATCH($B336,INT('Data Tab - SH Infill'!$C$37:$C$402),0))="",NA(),INDEX('Data Tab - SH Infill'!R$37:R$402,MATCH($B336,INT('Data Tab - SH Infill'!$C$37:$C$402),0))),MAX(IF('SCADA Data'!$B$37:$B$8980=$B336,'SCADA Data'!H$37:H$8980,""),IF('SCADA Data - Historic'!$B$37:$B$8980=$B336,'SCADA Data - Historic'!H$37:H$8980,""))))</f>
        <v>183.66000366210938</v>
      </c>
      <c r="L336" s="250" t="str">
        <f t="array" aca="1" ref="L336" ca="1">IFERROR(INDEX('Data Tab - SH Infill'!$S$37:$S$402,MATCH($B336,INT('Data Tab - SH Infill'!$C$37:$C$402)*('Data Tab - SH Infill'!$S$37:$S$402&lt;&gt;""),0)),"")</f>
        <v/>
      </c>
    </row>
    <row r="337" spans="2:12" s="264" customFormat="1" x14ac:dyDescent="0.2">
      <c r="B337" s="265">
        <f t="shared" ca="1" si="5"/>
        <v>45253</v>
      </c>
      <c r="C337" s="266" cm="1">
        <f t="array" aca="1" ref="C337" ca="1">IF($B337="","",IFERROR(IF(INDEX('Data Tab - BV Infill'!R$37:R$1000,MATCH($B337,INT('Data Tab - BV Infill'!$C$37:$C$1000),0))="",NA(),INDEX('Data Tab - BV Infill'!R$37:R$1000,MATCH($B337,INT('Data Tab - BV Infill'!$C$37:$C$1000),0))),MAX(IF('SCADA Data'!$B$37:$B$402=$B337,'SCADA Data'!D$37:D$402,""),IF('SCADA Data - Historic'!$B$37:$B$402=$B337,'SCADA Data - Historic'!D$37:D$402,""))))</f>
        <v>231.4423828125</v>
      </c>
      <c r="D337" s="267" cm="1">
        <f t="array" aca="1" ref="D337" ca="1">IF($B337="","",IFERROR(IF(INDEX('Data Tab - BV Infill'!T$37:T$1000,MATCH($B337,INT('Data Tab - BV Infill'!$C$37:$C$1000),0))="",NA(),INDEX('Data Tab - BV Infill'!T$37:T$1000,MATCH($B337,INT('Data Tab - BV Infill'!$C$37:$C$1000),0))),MAX(IF('SCADA Data'!$B$37:$B$402=$B337,'SCADA Data'!E$37:E$402,""),IF('SCADA Data - Historic'!$B$37:$B$402=$B337,'SCADA Data - Historic'!E$37:E$402,""))))</f>
        <v>266.423828125</v>
      </c>
      <c r="E337" s="267" cm="1">
        <f t="array" aca="1" ref="E337" ca="1">IF($B337="","",IFERROR(IF(INDEX('Data Tab - BV Infill'!U$37:U$1000,MATCH($B337,INT('Data Tab - BV Infill'!$C$37:$C$1000),0))="",NA(),INDEX('Data Tab - BV Infill'!U$37:U$1000,MATCH($B337,INT('Data Tab - BV Infill'!$C$37:$C$1000),0))),MAX(IF('SCADA Data'!$B$37:$B$402=$B337,'SCADA Data'!F$37:F$402,""),IF('SCADA Data - Historic'!$B$37:$B$402=$B337,'SCADA Data - Historic'!F$37:F$402,""))))</f>
        <v>0</v>
      </c>
      <c r="F337" s="101" t="str">
        <f t="array" aca="1" ref="F337" ca="1">IFERROR(INDEX('Data Tab - BV Infill'!$S$37:$S$402,MATCH($B337,INT('Data Tab - BV Infill'!$C$37:$C$402)*('Data Tab - BV Infill'!$S$37:$S$402&lt;&gt;""),0)),"")</f>
        <v/>
      </c>
      <c r="G337" s="266" cm="1">
        <f t="array" aca="1" ref="G337" ca="1">IF($B337="","",IFERROR(IF(INDEX('Data Tab - MK Infill'!R$37:R$402,MATCH($B337,INT('Data Tab - MK Infill'!$C$37:$C$402),0))="",NA(),INDEX('Data Tab - MK Infill'!R$37:R$402,MATCH($B337,INT('Data Tab - MK Infill'!$C$37:$C$402),0))),MAX(IF('SCADA Data'!$B$37:$B$402=$B337,'SCADA Data'!G$37:G$402,""),IF('SCADA Data - Historic'!$B$37:$B$402=$B337,'SCADA Data - Historic'!G$37:G$402,""))))</f>
        <v>996</v>
      </c>
      <c r="H337" s="101" t="str">
        <f t="array" aca="1" ref="H337" ca="1">IFERROR(INDEX('Data Tab - MK Infill'!$S$37:$S$402,MATCH($B337,INT('Data Tab - MK Infill'!$C$37:$C$402)*('Data Tab - MK Infill'!$S$37:$S$402&lt;&gt;""),0)),"")</f>
        <v/>
      </c>
      <c r="I337" s="266" cm="1">
        <f t="array" aca="1" ref="I337" ca="1">IF($B337="","",IFERROR(IF(INDEX('Data Tab - NH Infill'!R$37:R$1000,MATCH($B337,INT('Data Tab - NH Infill'!$C$37:$C$1000),0))="",NA(),INDEX('Data Tab - NH Infill'!R$37:R$1000,MATCH($B337,INT('Data Tab - NH Infill'!$C$37:$C$1000),0))),MAX(IF('SCADA Data'!$B$37:$B$402=$B337,'SCADA Data'!I$37:I$402,""),IF('SCADA Data - Historic'!$B$37:$B$402=$B337,'SCADA Data - Historic'!I$37:I$402,""))))</f>
        <v>1296.5</v>
      </c>
      <c r="J337" s="101" t="str">
        <f t="array" aca="1" ref="J337" ca="1">IFERROR(INDEX('Data Tab - NH Infill'!$S$37:$S$1000,MATCH($B337,INT('Data Tab - NH Infill'!$C$37:$C$1000)*('Data Tab - NH Infill'!$S$37:$S$1000&lt;&gt;""),0)),"")</f>
        <v/>
      </c>
      <c r="K337" s="266">
        <f t="array" aca="1" ref="K337" ca="1">IF($B337="","",IFERROR(IF(INDEX('Data Tab - SH Infill'!R$37:R$402,MATCH($B337,INT('Data Tab - SH Infill'!$C$37:$C$402),0))="",NA(),INDEX('Data Tab - SH Infill'!R$37:R$402,MATCH($B337,INT('Data Tab - SH Infill'!$C$37:$C$402),0))),MAX(IF('SCADA Data'!$B$37:$B$8980=$B337,'SCADA Data'!H$37:H$8980,""),IF('SCADA Data - Historic'!$B$37:$B$8980=$B337,'SCADA Data - Historic'!H$37:H$8980,""))))</f>
        <v>192.49000549316406</v>
      </c>
      <c r="L337" s="249" t="str">
        <f t="array" aca="1" ref="L337" ca="1">IFERROR(INDEX('Data Tab - SH Infill'!$S$37:$S$402,MATCH($B337,INT('Data Tab - SH Infill'!$C$37:$C$402)*('Data Tab - SH Infill'!$S$37:$S$402&lt;&gt;""),0)),"")</f>
        <v/>
      </c>
    </row>
    <row r="338" spans="2:12" s="264" customFormat="1" x14ac:dyDescent="0.2">
      <c r="B338" s="265">
        <f t="shared" ca="1" si="5"/>
        <v>45254</v>
      </c>
      <c r="C338" s="268" cm="1">
        <f t="array" aca="1" ref="C338" ca="1">IF($B338="","",IFERROR(IF(INDEX('Data Tab - BV Infill'!R$37:R$1000,MATCH($B338,INT('Data Tab - BV Infill'!$C$37:$C$1000),0))="",NA(),INDEX('Data Tab - BV Infill'!R$37:R$1000,MATCH($B338,INT('Data Tab - BV Infill'!$C$37:$C$1000),0))),MAX(IF('SCADA Data'!$B$37:$B$402=$B338,'SCADA Data'!D$37:D$402,""),IF('SCADA Data - Historic'!$B$37:$B$402=$B338,'SCADA Data - Historic'!D$37:D$402,""))))</f>
        <v>221.431640625</v>
      </c>
      <c r="D338" s="269" cm="1">
        <f t="array" aca="1" ref="D338" ca="1">IF($B338="","",IFERROR(IF(INDEX('Data Tab - BV Infill'!T$37:T$1000,MATCH($B338,INT('Data Tab - BV Infill'!$C$37:$C$1000),0))="",NA(),INDEX('Data Tab - BV Infill'!T$37:T$1000,MATCH($B338,INT('Data Tab - BV Infill'!$C$37:$C$1000),0))),MAX(IF('SCADA Data'!$B$37:$B$402=$B338,'SCADA Data'!E$37:E$402,""),IF('SCADA Data - Historic'!$B$37:$B$402=$B338,'SCADA Data - Historic'!E$37:E$402,""))))</f>
        <v>232.73046875</v>
      </c>
      <c r="E338" s="269" cm="1">
        <f t="array" aca="1" ref="E338" ca="1">IF($B338="","",IFERROR(IF(INDEX('Data Tab - BV Infill'!U$37:U$1000,MATCH($B338,INT('Data Tab - BV Infill'!$C$37:$C$1000),0))="",NA(),INDEX('Data Tab - BV Infill'!U$37:U$1000,MATCH($B338,INT('Data Tab - BV Infill'!$C$37:$C$1000),0))),MAX(IF('SCADA Data'!$B$37:$B$402=$B338,'SCADA Data'!F$37:F$402,""),IF('SCADA Data - Historic'!$B$37:$B$402=$B338,'SCADA Data - Historic'!F$37:F$402,""))))</f>
        <v>0</v>
      </c>
      <c r="F338" s="114" t="str">
        <f t="array" aca="1" ref="F338" ca="1">IFERROR(INDEX('Data Tab - BV Infill'!$S$37:$S$402,MATCH($B338,INT('Data Tab - BV Infill'!$C$37:$C$402)*('Data Tab - BV Infill'!$S$37:$S$402&lt;&gt;""),0)),"")</f>
        <v/>
      </c>
      <c r="G338" s="270" cm="1">
        <f t="array" aca="1" ref="G338" ca="1">IF($B338="","",IFERROR(IF(INDEX('Data Tab - MK Infill'!R$37:R$402,MATCH($B338,INT('Data Tab - MK Infill'!$C$37:$C$402),0))="",NA(),INDEX('Data Tab - MK Infill'!R$37:R$402,MATCH($B338,INT('Data Tab - MK Infill'!$C$37:$C$402),0))),MAX(IF('SCADA Data'!$B$37:$B$402=$B338,'SCADA Data'!G$37:G$402,""),IF('SCADA Data - Historic'!$B$37:$B$402=$B338,'SCADA Data - Historic'!G$37:G$402,""))))</f>
        <v>708</v>
      </c>
      <c r="H338" s="114" t="str">
        <f t="array" aca="1" ref="H338" ca="1">IFERROR(INDEX('Data Tab - MK Infill'!$S$37:$S$402,MATCH($B338,INT('Data Tab - MK Infill'!$C$37:$C$402)*('Data Tab - MK Infill'!$S$37:$S$402&lt;&gt;""),0)),"")</f>
        <v/>
      </c>
      <c r="I338" s="273" cm="1">
        <f t="array" aca="1" ref="I338" ca="1">IF($B338="","",IFERROR(IF(INDEX('Data Tab - NH Infill'!R$37:R$1000,MATCH($B338,INT('Data Tab - NH Infill'!$C$37:$C$1000),0))="",NA(),INDEX('Data Tab - NH Infill'!R$37:R$1000,MATCH($B338,INT('Data Tab - NH Infill'!$C$37:$C$1000),0))),MAX(IF('SCADA Data'!$B$37:$B$402=$B338,'SCADA Data'!I$37:I$402,""),IF('SCADA Data - Historic'!$B$37:$B$402=$B338,'SCADA Data - Historic'!I$37:I$402,""))))</f>
        <v>1396.5</v>
      </c>
      <c r="J338" s="114" t="str">
        <f t="array" aca="1" ref="J338" ca="1">IFERROR(INDEX('Data Tab - NH Infill'!$S$37:$S$1000,MATCH($B338,INT('Data Tab - NH Infill'!$C$37:$C$1000)*('Data Tab - NH Infill'!$S$37:$S$1000&lt;&gt;""),0)),"")</f>
        <v/>
      </c>
      <c r="K338" s="272">
        <f t="array" aca="1" ref="K338" ca="1">IF($B338="","",IFERROR(IF(INDEX('Data Tab - SH Infill'!R$37:R$402,MATCH($B338,INT('Data Tab - SH Infill'!$C$37:$C$402),0))="",NA(),INDEX('Data Tab - SH Infill'!R$37:R$402,MATCH($B338,INT('Data Tab - SH Infill'!$C$37:$C$402),0))),MAX(IF('SCADA Data'!$B$37:$B$8980=$B338,'SCADA Data'!H$37:H$8980,""),IF('SCADA Data - Historic'!$B$37:$B$8980=$B338,'SCADA Data - Historic'!H$37:H$8980,""))))</f>
        <v>208.19000244140625</v>
      </c>
      <c r="L338" s="250" t="str">
        <f t="array" aca="1" ref="L338" ca="1">IFERROR(INDEX('Data Tab - SH Infill'!$S$37:$S$402,MATCH($B338,INT('Data Tab - SH Infill'!$C$37:$C$402)*('Data Tab - SH Infill'!$S$37:$S$402&lt;&gt;""),0)),"")</f>
        <v/>
      </c>
    </row>
    <row r="339" spans="2:12" s="264" customFormat="1" x14ac:dyDescent="0.2">
      <c r="B339" s="265">
        <f t="shared" ca="1" si="5"/>
        <v>45255</v>
      </c>
      <c r="C339" s="266" cm="1">
        <f t="array" aca="1" ref="C339" ca="1">IF($B339="","",IFERROR(IF(INDEX('Data Tab - BV Infill'!R$37:R$1000,MATCH($B339,INT('Data Tab - BV Infill'!$C$37:$C$1000),0))="",NA(),INDEX('Data Tab - BV Infill'!R$37:R$1000,MATCH($B339,INT('Data Tab - BV Infill'!$C$37:$C$1000),0))),MAX(IF('SCADA Data'!$B$37:$B$402=$B339,'SCADA Data'!D$37:D$402,""),IF('SCADA Data - Historic'!$B$37:$B$402=$B339,'SCADA Data - Historic'!D$37:D$402,""))))</f>
        <v>198.0234375</v>
      </c>
      <c r="D339" s="267" cm="1">
        <f t="array" aca="1" ref="D339" ca="1">IF($B339="","",IFERROR(IF(INDEX('Data Tab - BV Infill'!T$37:T$1000,MATCH($B339,INT('Data Tab - BV Infill'!$C$37:$C$1000),0))="",NA(),INDEX('Data Tab - BV Infill'!T$37:T$1000,MATCH($B339,INT('Data Tab - BV Infill'!$C$37:$C$1000),0))),MAX(IF('SCADA Data'!$B$37:$B$402=$B339,'SCADA Data'!E$37:E$402,""),IF('SCADA Data - Historic'!$B$37:$B$402=$B339,'SCADA Data - Historic'!E$37:E$402,""))))</f>
        <v>202.337890625</v>
      </c>
      <c r="E339" s="267" cm="1">
        <f t="array" aca="1" ref="E339" ca="1">IF($B339="","",IFERROR(IF(INDEX('Data Tab - BV Infill'!U$37:U$1000,MATCH($B339,INT('Data Tab - BV Infill'!$C$37:$C$1000),0))="",NA(),INDEX('Data Tab - BV Infill'!U$37:U$1000,MATCH($B339,INT('Data Tab - BV Infill'!$C$37:$C$1000),0))),MAX(IF('SCADA Data'!$B$37:$B$402=$B339,'SCADA Data'!F$37:F$402,""),IF('SCADA Data - Historic'!$B$37:$B$402=$B339,'SCADA Data - Historic'!F$37:F$402,""))))</f>
        <v>0</v>
      </c>
      <c r="F339" s="101" t="str">
        <f t="array" aca="1" ref="F339" ca="1">IFERROR(INDEX('Data Tab - BV Infill'!$S$37:$S$402,MATCH($B339,INT('Data Tab - BV Infill'!$C$37:$C$402)*('Data Tab - BV Infill'!$S$37:$S$402&lt;&gt;""),0)),"")</f>
        <v/>
      </c>
      <c r="G339" s="266" cm="1">
        <f t="array" aca="1" ref="G339" ca="1">IF($B339="","",IFERROR(IF(INDEX('Data Tab - MK Infill'!R$37:R$402,MATCH($B339,INT('Data Tab - MK Infill'!$C$37:$C$402),0))="",NA(),INDEX('Data Tab - MK Infill'!R$37:R$402,MATCH($B339,INT('Data Tab - MK Infill'!$C$37:$C$402),0))),MAX(IF('SCADA Data'!$B$37:$B$402=$B339,'SCADA Data'!G$37:G$402,""),IF('SCADA Data - Historic'!$B$37:$B$402=$B339,'SCADA Data - Historic'!G$37:G$402,""))))</f>
        <v>946</v>
      </c>
      <c r="H339" s="101" t="str">
        <f t="array" aca="1" ref="H339" ca="1">IFERROR(INDEX('Data Tab - MK Infill'!$S$37:$S$402,MATCH($B339,INT('Data Tab - MK Infill'!$C$37:$C$402)*('Data Tab - MK Infill'!$S$37:$S$402&lt;&gt;""),0)),"")</f>
        <v/>
      </c>
      <c r="I339" s="266" cm="1">
        <f t="array" aca="1" ref="I339" ca="1">IF($B339="","",IFERROR(IF(INDEX('Data Tab - NH Infill'!R$37:R$1000,MATCH($B339,INT('Data Tab - NH Infill'!$C$37:$C$1000),0))="",NA(),INDEX('Data Tab - NH Infill'!R$37:R$1000,MATCH($B339,INT('Data Tab - NH Infill'!$C$37:$C$1000),0))),MAX(IF('SCADA Data'!$B$37:$B$402=$B339,'SCADA Data'!I$37:I$402,""),IF('SCADA Data - Historic'!$B$37:$B$402=$B339,'SCADA Data - Historic'!I$37:I$402,""))))</f>
        <v>1334.5</v>
      </c>
      <c r="J339" s="101" t="str">
        <f t="array" aca="1" ref="J339" ca="1">IFERROR(INDEX('Data Tab - NH Infill'!$S$37:$S$1000,MATCH($B339,INT('Data Tab - NH Infill'!$C$37:$C$1000)*('Data Tab - NH Infill'!$S$37:$S$1000&lt;&gt;""),0)),"")</f>
        <v/>
      </c>
      <c r="K339" s="266">
        <f t="array" aca="1" ref="K339" ca="1">IF($B339="","",IFERROR(IF(INDEX('Data Tab - SH Infill'!R$37:R$402,MATCH($B339,INT('Data Tab - SH Infill'!$C$37:$C$402),0))="",NA(),INDEX('Data Tab - SH Infill'!R$37:R$402,MATCH($B339,INT('Data Tab - SH Infill'!$C$37:$C$402),0))),MAX(IF('SCADA Data'!$B$37:$B$8980=$B339,'SCADA Data'!H$37:H$8980,""),IF('SCADA Data - Historic'!$B$37:$B$8980=$B339,'SCADA Data - Historic'!H$37:H$8980,""))))</f>
        <v>199.49000549316406</v>
      </c>
      <c r="L339" s="249" t="str">
        <f t="array" aca="1" ref="L339" ca="1">IFERROR(INDEX('Data Tab - SH Infill'!$S$37:$S$402,MATCH($B339,INT('Data Tab - SH Infill'!$C$37:$C$402)*('Data Tab - SH Infill'!$S$37:$S$402&lt;&gt;""),0)),"")</f>
        <v/>
      </c>
    </row>
    <row r="340" spans="2:12" s="264" customFormat="1" x14ac:dyDescent="0.2">
      <c r="B340" s="265">
        <f t="shared" ca="1" si="5"/>
        <v>45256</v>
      </c>
      <c r="C340" s="268" cm="1">
        <f t="array" aca="1" ref="C340" ca="1">IF($B340="","",IFERROR(IF(INDEX('Data Tab - BV Infill'!R$37:R$1000,MATCH($B340,INT('Data Tab - BV Infill'!$C$37:$C$1000),0))="",NA(),INDEX('Data Tab - BV Infill'!R$37:R$1000,MATCH($B340,INT('Data Tab - BV Infill'!$C$37:$C$1000),0))),MAX(IF('SCADA Data'!$B$37:$B$402=$B340,'SCADA Data'!D$37:D$402,""),IF('SCADA Data - Historic'!$B$37:$B$402=$B340,'SCADA Data - Historic'!D$37:D$402,""))))</f>
        <v>206.0419921875</v>
      </c>
      <c r="D340" s="269" cm="1">
        <f t="array" aca="1" ref="D340" ca="1">IF($B340="","",IFERROR(IF(INDEX('Data Tab - BV Infill'!T$37:T$1000,MATCH($B340,INT('Data Tab - BV Infill'!$C$37:$C$1000),0))="",NA(),INDEX('Data Tab - BV Infill'!T$37:T$1000,MATCH($B340,INT('Data Tab - BV Infill'!$C$37:$C$1000),0))),MAX(IF('SCADA Data'!$B$37:$B$402=$B340,'SCADA Data'!E$37:E$402,""),IF('SCADA Data - Historic'!$B$37:$B$402=$B340,'SCADA Data - Historic'!E$37:E$402,""))))</f>
        <v>208.86328125</v>
      </c>
      <c r="E340" s="269" cm="1">
        <f t="array" aca="1" ref="E340" ca="1">IF($B340="","",IFERROR(IF(INDEX('Data Tab - BV Infill'!U$37:U$1000,MATCH($B340,INT('Data Tab - BV Infill'!$C$37:$C$1000),0))="",NA(),INDEX('Data Tab - BV Infill'!U$37:U$1000,MATCH($B340,INT('Data Tab - BV Infill'!$C$37:$C$1000),0))),MAX(IF('SCADA Data'!$B$37:$B$402=$B340,'SCADA Data'!F$37:F$402,""),IF('SCADA Data - Historic'!$B$37:$B$402=$B340,'SCADA Data - Historic'!F$37:F$402,""))))</f>
        <v>0</v>
      </c>
      <c r="F340" s="114" t="str">
        <f t="array" aca="1" ref="F340" ca="1">IFERROR(INDEX('Data Tab - BV Infill'!$S$37:$S$402,MATCH($B340,INT('Data Tab - BV Infill'!$C$37:$C$402)*('Data Tab - BV Infill'!$S$37:$S$402&lt;&gt;""),0)),"")</f>
        <v/>
      </c>
      <c r="G340" s="270" cm="1">
        <f t="array" aca="1" ref="G340" ca="1">IF($B340="","",IFERROR(IF(INDEX('Data Tab - MK Infill'!R$37:R$402,MATCH($B340,INT('Data Tab - MK Infill'!$C$37:$C$402),0))="",NA(),INDEX('Data Tab - MK Infill'!R$37:R$402,MATCH($B340,INT('Data Tab - MK Infill'!$C$37:$C$402),0))),MAX(IF('SCADA Data'!$B$37:$B$402=$B340,'SCADA Data'!G$37:G$402,""),IF('SCADA Data - Historic'!$B$37:$B$402=$B340,'SCADA Data - Historic'!G$37:G$402,""))))</f>
        <v>764</v>
      </c>
      <c r="H340" s="114" t="str">
        <f t="array" aca="1" ref="H340" ca="1">IFERROR(INDEX('Data Tab - MK Infill'!$S$37:$S$402,MATCH($B340,INT('Data Tab - MK Infill'!$C$37:$C$402)*('Data Tab - MK Infill'!$S$37:$S$402&lt;&gt;""),0)),"")</f>
        <v/>
      </c>
      <c r="I340" s="273" cm="1">
        <f t="array" aca="1" ref="I340" ca="1">IF($B340="","",IFERROR(IF(INDEX('Data Tab - NH Infill'!R$37:R$1000,MATCH($B340,INT('Data Tab - NH Infill'!$C$37:$C$1000),0))="",NA(),INDEX('Data Tab - NH Infill'!R$37:R$1000,MATCH($B340,INT('Data Tab - NH Infill'!$C$37:$C$1000),0))),MAX(IF('SCADA Data'!$B$37:$B$402=$B340,'SCADA Data'!I$37:I$402,""),IF('SCADA Data - Historic'!$B$37:$B$402=$B340,'SCADA Data - Historic'!I$37:I$402,""))))</f>
        <v>1379</v>
      </c>
      <c r="J340" s="114" t="str">
        <f t="array" aca="1" ref="J340" ca="1">IFERROR(INDEX('Data Tab - NH Infill'!$S$37:$S$1000,MATCH($B340,INT('Data Tab - NH Infill'!$C$37:$C$1000)*('Data Tab - NH Infill'!$S$37:$S$1000&lt;&gt;""),0)),"")</f>
        <v/>
      </c>
      <c r="K340" s="272">
        <f t="array" aca="1" ref="K340" ca="1">IF($B340="","",IFERROR(IF(INDEX('Data Tab - SH Infill'!R$37:R$402,MATCH($B340,INT('Data Tab - SH Infill'!$C$37:$C$402),0))="",NA(),INDEX('Data Tab - SH Infill'!R$37:R$402,MATCH($B340,INT('Data Tab - SH Infill'!$C$37:$C$402),0))),MAX(IF('SCADA Data'!$B$37:$B$8980=$B340,'SCADA Data'!H$37:H$8980,""),IF('SCADA Data - Historic'!$B$37:$B$8980=$B340,'SCADA Data - Historic'!H$37:H$8980,""))))</f>
        <v>212.58000183105469</v>
      </c>
      <c r="L340" s="250" t="str">
        <f t="array" aca="1" ref="L340" ca="1">IFERROR(INDEX('Data Tab - SH Infill'!$S$37:$S$402,MATCH($B340,INT('Data Tab - SH Infill'!$C$37:$C$402)*('Data Tab - SH Infill'!$S$37:$S$402&lt;&gt;""),0)),"")</f>
        <v/>
      </c>
    </row>
    <row r="341" spans="2:12" s="264" customFormat="1" x14ac:dyDescent="0.2">
      <c r="B341" s="265">
        <f t="shared" ca="1" si="5"/>
        <v>45257</v>
      </c>
      <c r="C341" s="266" cm="1">
        <f t="array" aca="1" ref="C341" ca="1">IF($B341="","",IFERROR(IF(INDEX('Data Tab - BV Infill'!R$37:R$1000,MATCH($B341,INT('Data Tab - BV Infill'!$C$37:$C$1000),0))="",NA(),INDEX('Data Tab - BV Infill'!R$37:R$1000,MATCH($B341,INT('Data Tab - BV Infill'!$C$37:$C$1000),0))),MAX(IF('SCADA Data'!$B$37:$B$402=$B341,'SCADA Data'!D$37:D$402,""),IF('SCADA Data - Historic'!$B$37:$B$402=$B341,'SCADA Data - Historic'!D$37:D$402,""))))</f>
        <v>191.2001953125</v>
      </c>
      <c r="D341" s="267" cm="1">
        <f t="array" aca="1" ref="D341" ca="1">IF($B341="","",IFERROR(IF(INDEX('Data Tab - BV Infill'!T$37:T$1000,MATCH($B341,INT('Data Tab - BV Infill'!$C$37:$C$1000),0))="",NA(),INDEX('Data Tab - BV Infill'!T$37:T$1000,MATCH($B341,INT('Data Tab - BV Infill'!$C$37:$C$1000),0))),MAX(IF('SCADA Data'!$B$37:$B$402=$B341,'SCADA Data'!E$37:E$402,""),IF('SCADA Data - Historic'!$B$37:$B$402=$B341,'SCADA Data - Historic'!E$37:E$402,""))))</f>
        <v>198.427734375</v>
      </c>
      <c r="E341" s="267" cm="1">
        <f t="array" aca="1" ref="E341" ca="1">IF($B341="","",IFERROR(IF(INDEX('Data Tab - BV Infill'!U$37:U$1000,MATCH($B341,INT('Data Tab - BV Infill'!$C$37:$C$1000),0))="",NA(),INDEX('Data Tab - BV Infill'!U$37:U$1000,MATCH($B341,INT('Data Tab - BV Infill'!$C$37:$C$1000),0))),MAX(IF('SCADA Data'!$B$37:$B$402=$B341,'SCADA Data'!F$37:F$402,""),IF('SCADA Data - Historic'!$B$37:$B$402=$B341,'SCADA Data - Historic'!F$37:F$402,""))))</f>
        <v>0</v>
      </c>
      <c r="F341" s="101" t="str">
        <f t="array" aca="1" ref="F341" ca="1">IFERROR(INDEX('Data Tab - BV Infill'!$S$37:$S$402,MATCH($B341,INT('Data Tab - BV Infill'!$C$37:$C$402)*('Data Tab - BV Infill'!$S$37:$S$402&lt;&gt;""),0)),"")</f>
        <v/>
      </c>
      <c r="G341" s="266" cm="1">
        <f t="array" aca="1" ref="G341" ca="1">IF($B341="","",IFERROR(IF(INDEX('Data Tab - MK Infill'!R$37:R$402,MATCH($B341,INT('Data Tab - MK Infill'!$C$37:$C$402),0))="",NA(),INDEX('Data Tab - MK Infill'!R$37:R$402,MATCH($B341,INT('Data Tab - MK Infill'!$C$37:$C$402),0))),MAX(IF('SCADA Data'!$B$37:$B$402=$B341,'SCADA Data'!G$37:G$402,""),IF('SCADA Data - Historic'!$B$37:$B$402=$B341,'SCADA Data - Historic'!G$37:G$402,""))))</f>
        <v>1122</v>
      </c>
      <c r="H341" s="101" t="str">
        <f t="array" aca="1" ref="H341" ca="1">IFERROR(INDEX('Data Tab - MK Infill'!$S$37:$S$402,MATCH($B341,INT('Data Tab - MK Infill'!$C$37:$C$402)*('Data Tab - MK Infill'!$S$37:$S$402&lt;&gt;""),0)),"")</f>
        <v/>
      </c>
      <c r="I341" s="266" cm="1">
        <f t="array" aca="1" ref="I341" ca="1">IF($B341="","",IFERROR(IF(INDEX('Data Tab - NH Infill'!R$37:R$1000,MATCH($B341,INT('Data Tab - NH Infill'!$C$37:$C$1000),0))="",NA(),INDEX('Data Tab - NH Infill'!R$37:R$1000,MATCH($B341,INT('Data Tab - NH Infill'!$C$37:$C$1000),0))),MAX(IF('SCADA Data'!$B$37:$B$402=$B341,'SCADA Data'!I$37:I$402,""),IF('SCADA Data - Historic'!$B$37:$B$402=$B341,'SCADA Data - Historic'!I$37:I$402,""))))</f>
        <v>1359</v>
      </c>
      <c r="J341" s="101" t="str">
        <f t="array" aca="1" ref="J341" ca="1">IFERROR(INDEX('Data Tab - NH Infill'!$S$37:$S$1000,MATCH($B341,INT('Data Tab - NH Infill'!$C$37:$C$1000)*('Data Tab - NH Infill'!$S$37:$S$1000&lt;&gt;""),0)),"")</f>
        <v/>
      </c>
      <c r="K341" s="266">
        <f t="array" aca="1" ref="K341" ca="1">IF($B341="","",IFERROR(IF(INDEX('Data Tab - SH Infill'!R$37:R$402,MATCH($B341,INT('Data Tab - SH Infill'!$C$37:$C$402),0))="",NA(),INDEX('Data Tab - SH Infill'!R$37:R$402,MATCH($B341,INT('Data Tab - SH Infill'!$C$37:$C$402),0))),MAX(IF('SCADA Data'!$B$37:$B$8980=$B341,'SCADA Data'!H$37:H$8980,""),IF('SCADA Data - Historic'!$B$37:$B$8980=$B341,'SCADA Data - Historic'!H$37:H$8980,""))))</f>
        <v>196.19000244140625</v>
      </c>
      <c r="L341" s="249" t="str">
        <f t="array" aca="1" ref="L341" ca="1">IFERROR(INDEX('Data Tab - SH Infill'!$S$37:$S$402,MATCH($B341,INT('Data Tab - SH Infill'!$C$37:$C$402)*('Data Tab - SH Infill'!$S$37:$S$402&lt;&gt;""),0)),"")</f>
        <v/>
      </c>
    </row>
    <row r="342" spans="2:12" s="264" customFormat="1" x14ac:dyDescent="0.2">
      <c r="B342" s="265">
        <f t="shared" ca="1" si="5"/>
        <v>45258</v>
      </c>
      <c r="C342" s="268" cm="1">
        <f t="array" aca="1" ref="C342" ca="1">IF($B342="","",IFERROR(IF(INDEX('Data Tab - BV Infill'!R$37:R$1000,MATCH($B342,INT('Data Tab - BV Infill'!$C$37:$C$1000),0))="",NA(),INDEX('Data Tab - BV Infill'!R$37:R$1000,MATCH($B342,INT('Data Tab - BV Infill'!$C$37:$C$1000),0))),MAX(IF('SCADA Data'!$B$37:$B$402=$B342,'SCADA Data'!D$37:D$402,""),IF('SCADA Data - Historic'!$B$37:$B$402=$B342,'SCADA Data - Historic'!D$37:D$402,""))))</f>
        <v>177.005859375</v>
      </c>
      <c r="D342" s="269" cm="1">
        <f t="array" aca="1" ref="D342" ca="1">IF($B342="","",IFERROR(IF(INDEX('Data Tab - BV Infill'!T$37:T$1000,MATCH($B342,INT('Data Tab - BV Infill'!$C$37:$C$1000),0))="",NA(),INDEX('Data Tab - BV Infill'!T$37:T$1000,MATCH($B342,INT('Data Tab - BV Infill'!$C$37:$C$1000),0))),MAX(IF('SCADA Data'!$B$37:$B$402=$B342,'SCADA Data'!E$37:E$402,""),IF('SCADA Data - Historic'!$B$37:$B$402=$B342,'SCADA Data - Historic'!E$37:E$402,""))))</f>
        <v>180.578125</v>
      </c>
      <c r="E342" s="269" cm="1">
        <f t="array" aca="1" ref="E342" ca="1">IF($B342="","",IFERROR(IF(INDEX('Data Tab - BV Infill'!U$37:U$1000,MATCH($B342,INT('Data Tab - BV Infill'!$C$37:$C$1000),0))="",NA(),INDEX('Data Tab - BV Infill'!U$37:U$1000,MATCH($B342,INT('Data Tab - BV Infill'!$C$37:$C$1000),0))),MAX(IF('SCADA Data'!$B$37:$B$402=$B342,'SCADA Data'!F$37:F$402,""),IF('SCADA Data - Historic'!$B$37:$B$402=$B342,'SCADA Data - Historic'!F$37:F$402,""))))</f>
        <v>0</v>
      </c>
      <c r="F342" s="114" t="str">
        <f t="array" aca="1" ref="F342" ca="1">IFERROR(INDEX('Data Tab - BV Infill'!$S$37:$S$402,MATCH($B342,INT('Data Tab - BV Infill'!$C$37:$C$402)*('Data Tab - BV Infill'!$S$37:$S$402&lt;&gt;""),0)),"")</f>
        <v/>
      </c>
      <c r="G342" s="270" cm="1">
        <f t="array" aca="1" ref="G342" ca="1">IF($B342="","",IFERROR(IF(INDEX('Data Tab - MK Infill'!R$37:R$402,MATCH($B342,INT('Data Tab - MK Infill'!$C$37:$C$402),0))="",NA(),INDEX('Data Tab - MK Infill'!R$37:R$402,MATCH($B342,INT('Data Tab - MK Infill'!$C$37:$C$402),0))),MAX(IF('SCADA Data'!$B$37:$B$402=$B342,'SCADA Data'!G$37:G$402,""),IF('SCADA Data - Historic'!$B$37:$B$402=$B342,'SCADA Data - Historic'!G$37:G$402,""))))</f>
        <v>459</v>
      </c>
      <c r="H342" s="114" t="str">
        <f t="array" aca="1" ref="H342" ca="1">IFERROR(INDEX('Data Tab - MK Infill'!$S$37:$S$402,MATCH($B342,INT('Data Tab - MK Infill'!$C$37:$C$402)*('Data Tab - MK Infill'!$S$37:$S$402&lt;&gt;""),0)),"")</f>
        <v/>
      </c>
      <c r="I342" s="273" cm="1">
        <f t="array" aca="1" ref="I342" ca="1">IF($B342="","",IFERROR(IF(INDEX('Data Tab - NH Infill'!R$37:R$1000,MATCH($B342,INT('Data Tab - NH Infill'!$C$37:$C$1000),0))="",NA(),INDEX('Data Tab - NH Infill'!R$37:R$1000,MATCH($B342,INT('Data Tab - NH Infill'!$C$37:$C$1000),0))),MAX(IF('SCADA Data'!$B$37:$B$402=$B342,'SCADA Data'!I$37:I$402,""),IF('SCADA Data - Historic'!$B$37:$B$402=$B342,'SCADA Data - Historic'!I$37:I$402,""))))</f>
        <v>1232</v>
      </c>
      <c r="J342" s="114" t="str">
        <f t="array" aca="1" ref="J342" ca="1">IFERROR(INDEX('Data Tab - NH Infill'!$S$37:$S$1000,MATCH($B342,INT('Data Tab - NH Infill'!$C$37:$C$1000)*('Data Tab - NH Infill'!$S$37:$S$1000&lt;&gt;""),0)),"")</f>
        <v/>
      </c>
      <c r="K342" s="272">
        <f t="array" aca="1" ref="K342" ca="1">IF($B342="","",IFERROR(IF(INDEX('Data Tab - SH Infill'!R$37:R$402,MATCH($B342,INT('Data Tab - SH Infill'!$C$37:$C$402),0))="",NA(),INDEX('Data Tab - SH Infill'!R$37:R$402,MATCH($B342,INT('Data Tab - SH Infill'!$C$37:$C$402),0))),MAX(IF('SCADA Data'!$B$37:$B$8980=$B342,'SCADA Data'!H$37:H$8980,""),IF('SCADA Data - Historic'!$B$37:$B$8980=$B342,'SCADA Data - Historic'!H$37:H$8980,""))))</f>
        <v>176.16000366210938</v>
      </c>
      <c r="L342" s="250" t="str">
        <f t="array" aca="1" ref="L342" ca="1">IFERROR(INDEX('Data Tab - SH Infill'!$S$37:$S$402,MATCH($B342,INT('Data Tab - SH Infill'!$C$37:$C$402)*('Data Tab - SH Infill'!$S$37:$S$402&lt;&gt;""),0)),"")</f>
        <v/>
      </c>
    </row>
    <row r="343" spans="2:12" s="264" customFormat="1" x14ac:dyDescent="0.2">
      <c r="B343" s="265">
        <f t="shared" ca="1" si="5"/>
        <v>45259</v>
      </c>
      <c r="C343" s="266" cm="1">
        <f t="array" aca="1" ref="C343" ca="1">IF($B343="","",IFERROR(IF(INDEX('Data Tab - BV Infill'!R$37:R$1000,MATCH($B343,INT('Data Tab - BV Infill'!$C$37:$C$1000),0))="",NA(),INDEX('Data Tab - BV Infill'!R$37:R$1000,MATCH($B343,INT('Data Tab - BV Infill'!$C$37:$C$1000),0))),MAX(IF('SCADA Data'!$B$37:$B$402=$B343,'SCADA Data'!D$37:D$402,""),IF('SCADA Data - Historic'!$B$37:$B$402=$B343,'SCADA Data - Historic'!D$37:D$402,""))))</f>
        <v>180.9404296875</v>
      </c>
      <c r="D343" s="267" cm="1">
        <f t="array" aca="1" ref="D343" ca="1">IF($B343="","",IFERROR(IF(INDEX('Data Tab - BV Infill'!T$37:T$1000,MATCH($B343,INT('Data Tab - BV Infill'!$C$37:$C$1000),0))="",NA(),INDEX('Data Tab - BV Infill'!T$37:T$1000,MATCH($B343,INT('Data Tab - BV Infill'!$C$37:$C$1000),0))),MAX(IF('SCADA Data'!$B$37:$B$402=$B343,'SCADA Data'!E$37:E$402,""),IF('SCADA Data - Historic'!$B$37:$B$402=$B343,'SCADA Data - Historic'!E$37:E$402,""))))</f>
        <v>177.37890625</v>
      </c>
      <c r="E343" s="267" cm="1">
        <f t="array" aca="1" ref="E343" ca="1">IF($B343="","",IFERROR(IF(INDEX('Data Tab - BV Infill'!U$37:U$1000,MATCH($B343,INT('Data Tab - BV Infill'!$C$37:$C$1000),0))="",NA(),INDEX('Data Tab - BV Infill'!U$37:U$1000,MATCH($B343,INT('Data Tab - BV Infill'!$C$37:$C$1000),0))),MAX(IF('SCADA Data'!$B$37:$B$402=$B343,'SCADA Data'!F$37:F$402,""),IF('SCADA Data - Historic'!$B$37:$B$402=$B343,'SCADA Data - Historic'!F$37:F$402,""))))</f>
        <v>0</v>
      </c>
      <c r="F343" s="101" t="str">
        <f t="array" aca="1" ref="F343" ca="1">IFERROR(INDEX('Data Tab - BV Infill'!$S$37:$S$402,MATCH($B343,INT('Data Tab - BV Infill'!$C$37:$C$402)*('Data Tab - BV Infill'!$S$37:$S$402&lt;&gt;""),0)),"")</f>
        <v/>
      </c>
      <c r="G343" s="266" cm="1">
        <f t="array" aca="1" ref="G343" ca="1">IF($B343="","",IFERROR(IF(INDEX('Data Tab - MK Infill'!R$37:R$402,MATCH($B343,INT('Data Tab - MK Infill'!$C$37:$C$402),0))="",NA(),INDEX('Data Tab - MK Infill'!R$37:R$402,MATCH($B343,INT('Data Tab - MK Infill'!$C$37:$C$402),0))),MAX(IF('SCADA Data'!$B$37:$B$402=$B343,'SCADA Data'!G$37:G$402,""),IF('SCADA Data - Historic'!$B$37:$B$402=$B343,'SCADA Data - Historic'!G$37:G$402,""))))</f>
        <v>1099</v>
      </c>
      <c r="H343" s="101" t="str">
        <f t="array" aca="1" ref="H343" ca="1">IFERROR(INDEX('Data Tab - MK Infill'!$S$37:$S$402,MATCH($B343,INT('Data Tab - MK Infill'!$C$37:$C$402)*('Data Tab - MK Infill'!$S$37:$S$402&lt;&gt;""),0)),"")</f>
        <v/>
      </c>
      <c r="I343" s="266" cm="1">
        <f t="array" aca="1" ref="I343" ca="1">IF($B343="","",IFERROR(IF(INDEX('Data Tab - NH Infill'!R$37:R$1000,MATCH($B343,INT('Data Tab - NH Infill'!$C$37:$C$1000),0))="",NA(),INDEX('Data Tab - NH Infill'!R$37:R$1000,MATCH($B343,INT('Data Tab - NH Infill'!$C$37:$C$1000),0))),MAX(IF('SCADA Data'!$B$37:$B$402=$B343,'SCADA Data'!I$37:I$402,""),IF('SCADA Data - Historic'!$B$37:$B$402=$B343,'SCADA Data - Historic'!I$37:I$402,""))))</f>
        <v>1373</v>
      </c>
      <c r="J343" s="101" t="str">
        <f t="array" aca="1" ref="J343" ca="1">IFERROR(INDEX('Data Tab - NH Infill'!$S$37:$S$1000,MATCH($B343,INT('Data Tab - NH Infill'!$C$37:$C$1000)*('Data Tab - NH Infill'!$S$37:$S$1000&lt;&gt;""),0)),"")</f>
        <v/>
      </c>
      <c r="K343" s="266">
        <f t="array" aca="1" ref="K343" ca="1">IF($B343="","",IFERROR(IF(INDEX('Data Tab - SH Infill'!R$37:R$402,MATCH($B343,INT('Data Tab - SH Infill'!$C$37:$C$402),0))="",NA(),INDEX('Data Tab - SH Infill'!R$37:R$402,MATCH($B343,INT('Data Tab - SH Infill'!$C$37:$C$402),0))),MAX(IF('SCADA Data'!$B$37:$B$8980=$B343,'SCADA Data'!H$37:H$8980,""),IF('SCADA Data - Historic'!$B$37:$B$8980=$B343,'SCADA Data - Historic'!H$37:H$8980,""))))</f>
        <v>240.33999633789063</v>
      </c>
      <c r="L343" s="249" t="str">
        <f t="array" aca="1" ref="L343" ca="1">IFERROR(INDEX('Data Tab - SH Infill'!$S$37:$S$402,MATCH($B343,INT('Data Tab - SH Infill'!$C$37:$C$402)*('Data Tab - SH Infill'!$S$37:$S$402&lt;&gt;""),0)),"")</f>
        <v/>
      </c>
    </row>
    <row r="344" spans="2:12" s="264" customFormat="1" x14ac:dyDescent="0.2">
      <c r="B344" s="265">
        <f t="shared" ca="1" si="5"/>
        <v>45260</v>
      </c>
      <c r="C344" s="268" cm="1">
        <f t="array" aca="1" ref="C344" ca="1">IF($B344="","",IFERROR(IF(INDEX('Data Tab - BV Infill'!R$37:R$1000,MATCH($B344,INT('Data Tab - BV Infill'!$C$37:$C$1000),0))="",NA(),INDEX('Data Tab - BV Infill'!R$37:R$1000,MATCH($B344,INT('Data Tab - BV Infill'!$C$37:$C$1000),0))),MAX(IF('SCADA Data'!$B$37:$B$402=$B344,'SCADA Data'!D$37:D$402,""),IF('SCADA Data - Historic'!$B$37:$B$402=$B344,'SCADA Data - Historic'!D$37:D$402,""))))</f>
        <v>180.8408203125</v>
      </c>
      <c r="D344" s="269" cm="1">
        <f t="array" aca="1" ref="D344" ca="1">IF($B344="","",IFERROR(IF(INDEX('Data Tab - BV Infill'!T$37:T$1000,MATCH($B344,INT('Data Tab - BV Infill'!$C$37:$C$1000),0))="",NA(),INDEX('Data Tab - BV Infill'!T$37:T$1000,MATCH($B344,INT('Data Tab - BV Infill'!$C$37:$C$1000),0))),MAX(IF('SCADA Data'!$B$37:$B$402=$B344,'SCADA Data'!E$37:E$402,""),IF('SCADA Data - Historic'!$B$37:$B$402=$B344,'SCADA Data - Historic'!E$37:E$402,""))))</f>
        <v>193.552734375</v>
      </c>
      <c r="E344" s="269" cm="1">
        <f t="array" aca="1" ref="E344" ca="1">IF($B344="","",IFERROR(IF(INDEX('Data Tab - BV Infill'!U$37:U$1000,MATCH($B344,INT('Data Tab - BV Infill'!$C$37:$C$1000),0))="",NA(),INDEX('Data Tab - BV Infill'!U$37:U$1000,MATCH($B344,INT('Data Tab - BV Infill'!$C$37:$C$1000),0))),MAX(IF('SCADA Data'!$B$37:$B$402=$B344,'SCADA Data'!F$37:F$402,""),IF('SCADA Data - Historic'!$B$37:$B$402=$B344,'SCADA Data - Historic'!F$37:F$402,""))))</f>
        <v>0</v>
      </c>
      <c r="F344" s="114" t="str">
        <f t="array" aca="1" ref="F344" ca="1">IFERROR(INDEX('Data Tab - BV Infill'!$S$37:$S$402,MATCH($B344,INT('Data Tab - BV Infill'!$C$37:$C$402)*('Data Tab - BV Infill'!$S$37:$S$402&lt;&gt;""),0)),"")</f>
        <v/>
      </c>
      <c r="G344" s="270" cm="1">
        <f t="array" aca="1" ref="G344" ca="1">IF($B344="","",IFERROR(IF(INDEX('Data Tab - MK Infill'!R$37:R$402,MATCH($B344,INT('Data Tab - MK Infill'!$C$37:$C$402),0))="",NA(),INDEX('Data Tab - MK Infill'!R$37:R$402,MATCH($B344,INT('Data Tab - MK Infill'!$C$37:$C$402),0))),MAX(IF('SCADA Data'!$B$37:$B$402=$B344,'SCADA Data'!G$37:G$402,""),IF('SCADA Data - Historic'!$B$37:$B$402=$B344,'SCADA Data - Historic'!G$37:G$402,""))))</f>
        <v>582</v>
      </c>
      <c r="H344" s="114" t="str">
        <f t="array" aca="1" ref="H344" ca="1">IFERROR(INDEX('Data Tab - MK Infill'!$S$37:$S$402,MATCH($B344,INT('Data Tab - MK Infill'!$C$37:$C$402)*('Data Tab - MK Infill'!$S$37:$S$402&lt;&gt;""),0)),"")</f>
        <v/>
      </c>
      <c r="I344" s="273" cm="1">
        <f t="array" aca="1" ref="I344" ca="1">IF($B344="","",IFERROR(IF(INDEX('Data Tab - NH Infill'!R$37:R$1000,MATCH($B344,INT('Data Tab - NH Infill'!$C$37:$C$1000),0))="",NA(),INDEX('Data Tab - NH Infill'!R$37:R$1000,MATCH($B344,INT('Data Tab - NH Infill'!$C$37:$C$1000),0))),MAX(IF('SCADA Data'!$B$37:$B$402=$B344,'SCADA Data'!I$37:I$402,""),IF('SCADA Data - Historic'!$B$37:$B$402=$B344,'SCADA Data - Historic'!I$37:I$402,""))))</f>
        <v>1355</v>
      </c>
      <c r="J344" s="114" t="str">
        <f t="array" aca="1" ref="J344" ca="1">IFERROR(INDEX('Data Tab - NH Infill'!$S$37:$S$1000,MATCH($B344,INT('Data Tab - NH Infill'!$C$37:$C$1000)*('Data Tab - NH Infill'!$S$37:$S$1000&lt;&gt;""),0)),"")</f>
        <v/>
      </c>
      <c r="K344" s="272">
        <f t="array" aca="1" ref="K344" ca="1">IF($B344="","",IFERROR(IF(INDEX('Data Tab - SH Infill'!R$37:R$402,MATCH($B344,INT('Data Tab - SH Infill'!$C$37:$C$402),0))="",NA(),INDEX('Data Tab - SH Infill'!R$37:R$402,MATCH($B344,INT('Data Tab - SH Infill'!$C$37:$C$402),0))),MAX(IF('SCADA Data'!$B$37:$B$8980=$B344,'SCADA Data'!H$37:H$8980,""),IF('SCADA Data - Historic'!$B$37:$B$8980=$B344,'SCADA Data - Historic'!H$37:H$8980,""))))</f>
        <v>197.66000366210938</v>
      </c>
      <c r="L344" s="250" t="str">
        <f t="array" aca="1" ref="L344" ca="1">IFERROR(INDEX('Data Tab - SH Infill'!$S$37:$S$402,MATCH($B344,INT('Data Tab - SH Infill'!$C$37:$C$402)*('Data Tab - SH Infill'!$S$37:$S$402&lt;&gt;""),0)),"")</f>
        <v/>
      </c>
    </row>
    <row r="345" spans="2:12" s="264" customFormat="1" x14ac:dyDescent="0.2">
      <c r="B345" s="265">
        <f t="shared" ca="1" si="5"/>
        <v>45261</v>
      </c>
      <c r="C345" s="266" cm="1">
        <f t="array" aca="1" ref="C345" ca="1">IF($B345="","",IFERROR(IF(INDEX('Data Tab - BV Infill'!R$37:R$1000,MATCH($B345,INT('Data Tab - BV Infill'!$C$37:$C$1000),0))="",NA(),INDEX('Data Tab - BV Infill'!R$37:R$1000,MATCH($B345,INT('Data Tab - BV Infill'!$C$37:$C$1000),0))),MAX(IF('SCADA Data'!$B$37:$B$402=$B345,'SCADA Data'!D$37:D$402,""),IF('SCADA Data - Historic'!$B$37:$B$402=$B345,'SCADA Data - Historic'!D$37:D$402,""))))</f>
        <v>170.1826171875</v>
      </c>
      <c r="D345" s="267" cm="1">
        <f t="array" aca="1" ref="D345" ca="1">IF($B345="","",IFERROR(IF(INDEX('Data Tab - BV Infill'!T$37:T$1000,MATCH($B345,INT('Data Tab - BV Infill'!$C$37:$C$1000),0))="",NA(),INDEX('Data Tab - BV Infill'!T$37:T$1000,MATCH($B345,INT('Data Tab - BV Infill'!$C$37:$C$1000),0))),MAX(IF('SCADA Data'!$B$37:$B$402=$B345,'SCADA Data'!E$37:E$402,""),IF('SCADA Data - Historic'!$B$37:$B$402=$B345,'SCADA Data - Historic'!E$37:E$402,""))))</f>
        <v>174.611328125</v>
      </c>
      <c r="E345" s="267" cm="1">
        <f t="array" aca="1" ref="E345" ca="1">IF($B345="","",IFERROR(IF(INDEX('Data Tab - BV Infill'!U$37:U$1000,MATCH($B345,INT('Data Tab - BV Infill'!$C$37:$C$1000),0))="",NA(),INDEX('Data Tab - BV Infill'!U$37:U$1000,MATCH($B345,INT('Data Tab - BV Infill'!$C$37:$C$1000),0))),MAX(IF('SCADA Data'!$B$37:$B$402=$B345,'SCADA Data'!F$37:F$402,""),IF('SCADA Data - Historic'!$B$37:$B$402=$B345,'SCADA Data - Historic'!F$37:F$402,""))))</f>
        <v>0</v>
      </c>
      <c r="F345" s="101" t="str">
        <f t="array" aca="1" ref="F345" ca="1">IFERROR(INDEX('Data Tab - BV Infill'!$S$37:$S$402,MATCH($B345,INT('Data Tab - BV Infill'!$C$37:$C$402)*('Data Tab - BV Infill'!$S$37:$S$402&lt;&gt;""),0)),"")</f>
        <v/>
      </c>
      <c r="G345" s="266" cm="1">
        <f t="array" aca="1" ref="G345" ca="1">IF($B345="","",IFERROR(IF(INDEX('Data Tab - MK Infill'!R$37:R$402,MATCH($B345,INT('Data Tab - MK Infill'!$C$37:$C$402),0))="",NA(),INDEX('Data Tab - MK Infill'!R$37:R$402,MATCH($B345,INT('Data Tab - MK Infill'!$C$37:$C$402),0))),MAX(IF('SCADA Data'!$B$37:$B$402=$B345,'SCADA Data'!G$37:G$402,""),IF('SCADA Data - Historic'!$B$37:$B$402=$B345,'SCADA Data - Historic'!G$37:G$402,""))))</f>
        <v>868</v>
      </c>
      <c r="H345" s="101" t="str">
        <f t="array" aca="1" ref="H345" ca="1">IFERROR(INDEX('Data Tab - MK Infill'!$S$37:$S$402,MATCH($B345,INT('Data Tab - MK Infill'!$C$37:$C$402)*('Data Tab - MK Infill'!$S$37:$S$402&lt;&gt;""),0)),"")</f>
        <v/>
      </c>
      <c r="I345" s="266" cm="1">
        <f t="array" aca="1" ref="I345" ca="1">IF($B345="","",IFERROR(IF(INDEX('Data Tab - NH Infill'!R$37:R$1000,MATCH($B345,INT('Data Tab - NH Infill'!$C$37:$C$1000),0))="",NA(),INDEX('Data Tab - NH Infill'!R$37:R$1000,MATCH($B345,INT('Data Tab - NH Infill'!$C$37:$C$1000),0))),MAX(IF('SCADA Data'!$B$37:$B$402=$B345,'SCADA Data'!I$37:I$402,""),IF('SCADA Data - Historic'!$B$37:$B$402=$B345,'SCADA Data - Historic'!I$37:I$402,""))))</f>
        <v>1204.5</v>
      </c>
      <c r="J345" s="101" t="str">
        <f t="array" aca="1" ref="J345" ca="1">IFERROR(INDEX('Data Tab - NH Infill'!$S$37:$S$1000,MATCH($B345,INT('Data Tab - NH Infill'!$C$37:$C$1000)*('Data Tab - NH Infill'!$S$37:$S$1000&lt;&gt;""),0)),"")</f>
        <v/>
      </c>
      <c r="K345" s="266">
        <f t="array" aca="1" ref="K345" ca="1">IF($B345="","",IFERROR(IF(INDEX('Data Tab - SH Infill'!R$37:R$402,MATCH($B345,INT('Data Tab - SH Infill'!$C$37:$C$402),0))="",NA(),INDEX('Data Tab - SH Infill'!R$37:R$402,MATCH($B345,INT('Data Tab - SH Infill'!$C$37:$C$402),0))),MAX(IF('SCADA Data'!$B$37:$B$8980=$B345,'SCADA Data'!H$37:H$8980,""),IF('SCADA Data - Historic'!$B$37:$B$8980=$B345,'SCADA Data - Historic'!H$37:H$8980,""))))</f>
        <v>186.47000122070313</v>
      </c>
      <c r="L345" s="249" t="str">
        <f t="array" aca="1" ref="L345" ca="1">IFERROR(INDEX('Data Tab - SH Infill'!$S$37:$S$402,MATCH($B345,INT('Data Tab - SH Infill'!$C$37:$C$402)*('Data Tab - SH Infill'!$S$37:$S$402&lt;&gt;""),0)),"")</f>
        <v/>
      </c>
    </row>
    <row r="346" spans="2:12" s="264" customFormat="1" x14ac:dyDescent="0.2">
      <c r="B346" s="265">
        <f t="shared" ca="1" si="5"/>
        <v>45262</v>
      </c>
      <c r="C346" s="268" cm="1">
        <f t="array" aca="1" ref="C346" ca="1">IF($B346="","",IFERROR(IF(INDEX('Data Tab - BV Infill'!R$37:R$1000,MATCH($B346,INT('Data Tab - BV Infill'!$C$37:$C$1000),0))="",NA(),INDEX('Data Tab - BV Infill'!R$37:R$1000,MATCH($B346,INT('Data Tab - BV Infill'!$C$37:$C$1000),0))),MAX(IF('SCADA Data'!$B$37:$B$402=$B346,'SCADA Data'!D$37:D$402,""),IF('SCADA Data - Historic'!$B$37:$B$402=$B346,'SCADA Data - Historic'!D$37:D$402,""))))</f>
        <v>166.9951171875</v>
      </c>
      <c r="D346" s="269" cm="1">
        <f t="array" aca="1" ref="D346" ca="1">IF($B346="","",IFERROR(IF(INDEX('Data Tab - BV Infill'!T$37:T$1000,MATCH($B346,INT('Data Tab - BV Infill'!$C$37:$C$1000),0))="",NA(),INDEX('Data Tab - BV Infill'!T$37:T$1000,MATCH($B346,INT('Data Tab - BV Infill'!$C$37:$C$1000),0))),MAX(IF('SCADA Data'!$B$37:$B$402=$B346,'SCADA Data'!E$37:E$402,""),IF('SCADA Data - Historic'!$B$37:$B$402=$B346,'SCADA Data - Historic'!E$37:E$402,""))))</f>
        <v>94.376953125</v>
      </c>
      <c r="E346" s="269" cm="1">
        <f t="array" aca="1" ref="E346" ca="1">IF($B346="","",IFERROR(IF(INDEX('Data Tab - BV Infill'!U$37:U$1000,MATCH($B346,INT('Data Tab - BV Infill'!$C$37:$C$1000),0))="",NA(),INDEX('Data Tab - BV Infill'!U$37:U$1000,MATCH($B346,INT('Data Tab - BV Infill'!$C$37:$C$1000),0))),MAX(IF('SCADA Data'!$B$37:$B$402=$B346,'SCADA Data'!F$37:F$402,""),IF('SCADA Data - Historic'!$B$37:$B$402=$B346,'SCADA Data - Historic'!F$37:F$402,""))))</f>
        <v>0</v>
      </c>
      <c r="F346" s="114" t="str">
        <f t="array" aca="1" ref="F346" ca="1">IFERROR(INDEX('Data Tab - BV Infill'!$S$37:$S$402,MATCH($B346,INT('Data Tab - BV Infill'!$C$37:$C$402)*('Data Tab - BV Infill'!$S$37:$S$402&lt;&gt;""),0)),"")</f>
        <v/>
      </c>
      <c r="G346" s="270" cm="1">
        <f t="array" aca="1" ref="G346" ca="1">IF($B346="","",IFERROR(IF(INDEX('Data Tab - MK Infill'!R$37:R$402,MATCH($B346,INT('Data Tab - MK Infill'!$C$37:$C$402),0))="",NA(),INDEX('Data Tab - MK Infill'!R$37:R$402,MATCH($B346,INT('Data Tab - MK Infill'!$C$37:$C$402),0))),MAX(IF('SCADA Data'!$B$37:$B$402=$B346,'SCADA Data'!G$37:G$402,""),IF('SCADA Data - Historic'!$B$37:$B$402=$B346,'SCADA Data - Historic'!G$37:G$402,""))))</f>
        <v>853</v>
      </c>
      <c r="H346" s="114" t="str">
        <f t="array" aca="1" ref="H346" ca="1">IFERROR(INDEX('Data Tab - MK Infill'!$S$37:$S$402,MATCH($B346,INT('Data Tab - MK Infill'!$C$37:$C$402)*('Data Tab - MK Infill'!$S$37:$S$402&lt;&gt;""),0)),"")</f>
        <v/>
      </c>
      <c r="I346" s="273" cm="1">
        <f t="array" aca="1" ref="I346" ca="1">IF($B346="","",IFERROR(IF(INDEX('Data Tab - NH Infill'!R$37:R$1000,MATCH($B346,INT('Data Tab - NH Infill'!$C$37:$C$1000),0))="",NA(),INDEX('Data Tab - NH Infill'!R$37:R$1000,MATCH($B346,INT('Data Tab - NH Infill'!$C$37:$C$1000),0))),MAX(IF('SCADA Data'!$B$37:$B$402=$B346,'SCADA Data'!I$37:I$402,""),IF('SCADA Data - Historic'!$B$37:$B$402=$B346,'SCADA Data - Historic'!I$37:I$402,""))))</f>
        <v>1155</v>
      </c>
      <c r="J346" s="114" t="str">
        <f t="array" aca="1" ref="J346" ca="1">IFERROR(INDEX('Data Tab - NH Infill'!$S$37:$S$1000,MATCH($B346,INT('Data Tab - NH Infill'!$C$37:$C$1000)*('Data Tab - NH Infill'!$S$37:$S$1000&lt;&gt;""),0)),"")</f>
        <v/>
      </c>
      <c r="K346" s="272">
        <f t="array" aca="1" ref="K346" ca="1">IF($B346="","",IFERROR(IF(INDEX('Data Tab - SH Infill'!R$37:R$402,MATCH($B346,INT('Data Tab - SH Infill'!$C$37:$C$402),0))="",NA(),INDEX('Data Tab - SH Infill'!R$37:R$402,MATCH($B346,INT('Data Tab - SH Infill'!$C$37:$C$402),0))),MAX(IF('SCADA Data'!$B$37:$B$8980=$B346,'SCADA Data'!H$37:H$8980,""),IF('SCADA Data - Historic'!$B$37:$B$8980=$B346,'SCADA Data - Historic'!H$37:H$8980,""))))</f>
        <v>192.77999877929688</v>
      </c>
      <c r="L346" s="250" t="str">
        <f t="array" aca="1" ref="L346" ca="1">IFERROR(INDEX('Data Tab - SH Infill'!$S$37:$S$402,MATCH($B346,INT('Data Tab - SH Infill'!$C$37:$C$402)*('Data Tab - SH Infill'!$S$37:$S$402&lt;&gt;""),0)),"")</f>
        <v/>
      </c>
    </row>
    <row r="347" spans="2:12" s="264" customFormat="1" x14ac:dyDescent="0.2">
      <c r="B347" s="265">
        <f t="shared" ca="1" si="5"/>
        <v>45263</v>
      </c>
      <c r="C347" s="266" cm="1">
        <f t="array" aca="1" ref="C347" ca="1">IF($B347="","",IFERROR(IF(INDEX('Data Tab - BV Infill'!R$37:R$1000,MATCH($B347,INT('Data Tab - BV Infill'!$C$37:$C$1000),0))="",NA(),INDEX('Data Tab - BV Infill'!R$37:R$1000,MATCH($B347,INT('Data Tab - BV Infill'!$C$37:$C$1000),0))),MAX(IF('SCADA Data'!$B$37:$B$402=$B347,'SCADA Data'!D$37:D$402,""),IF('SCADA Data - Historic'!$B$37:$B$402=$B347,'SCADA Data - Historic'!D$37:D$402,""))))</f>
        <v>174.9140625</v>
      </c>
      <c r="D347" s="267" cm="1">
        <f t="array" aca="1" ref="D347" ca="1">IF($B347="","",IFERROR(IF(INDEX('Data Tab - BV Infill'!T$37:T$1000,MATCH($B347,INT('Data Tab - BV Infill'!$C$37:$C$1000),0))="",NA(),INDEX('Data Tab - BV Infill'!T$37:T$1000,MATCH($B347,INT('Data Tab - BV Infill'!$C$37:$C$1000),0))),MAX(IF('SCADA Data'!$B$37:$B$402=$B347,'SCADA Data'!E$37:E$402,""),IF('SCADA Data - Historic'!$B$37:$B$402=$B347,'SCADA Data - Historic'!E$37:E$402,""))))</f>
        <v>255.734375</v>
      </c>
      <c r="E347" s="267" cm="1">
        <f t="array" aca="1" ref="E347" ca="1">IF($B347="","",IFERROR(IF(INDEX('Data Tab - BV Infill'!U$37:U$1000,MATCH($B347,INT('Data Tab - BV Infill'!$C$37:$C$1000),0))="",NA(),INDEX('Data Tab - BV Infill'!U$37:U$1000,MATCH($B347,INT('Data Tab - BV Infill'!$C$37:$C$1000),0))),MAX(IF('SCADA Data'!$B$37:$B$402=$B347,'SCADA Data'!F$37:F$402,""),IF('SCADA Data - Historic'!$B$37:$B$402=$B347,'SCADA Data - Historic'!F$37:F$402,""))))</f>
        <v>0</v>
      </c>
      <c r="F347" s="101" t="str">
        <f t="array" aca="1" ref="F347" ca="1">IFERROR(INDEX('Data Tab - BV Infill'!$S$37:$S$402,MATCH($B347,INT('Data Tab - BV Infill'!$C$37:$C$402)*('Data Tab - BV Infill'!$S$37:$S$402&lt;&gt;""),0)),"")</f>
        <v/>
      </c>
      <c r="G347" s="266" cm="1">
        <f t="array" aca="1" ref="G347" ca="1">IF($B347="","",IFERROR(IF(INDEX('Data Tab - MK Infill'!R$37:R$402,MATCH($B347,INT('Data Tab - MK Infill'!$C$37:$C$402),0))="",NA(),INDEX('Data Tab - MK Infill'!R$37:R$402,MATCH($B347,INT('Data Tab - MK Infill'!$C$37:$C$402),0))),MAX(IF('SCADA Data'!$B$37:$B$402=$B347,'SCADA Data'!G$37:G$402,""),IF('SCADA Data - Historic'!$B$37:$B$402=$B347,'SCADA Data - Historic'!G$37:G$402,""))))</f>
        <v>696</v>
      </c>
      <c r="H347" s="101" t="str">
        <f t="array" aca="1" ref="H347" ca="1">IFERROR(INDEX('Data Tab - MK Infill'!$S$37:$S$402,MATCH($B347,INT('Data Tab - MK Infill'!$C$37:$C$402)*('Data Tab - MK Infill'!$S$37:$S$402&lt;&gt;""),0)),"")</f>
        <v/>
      </c>
      <c r="I347" s="266" cm="1">
        <f t="array" aca="1" ref="I347" ca="1">IF($B347="","",IFERROR(IF(INDEX('Data Tab - NH Infill'!R$37:R$1000,MATCH($B347,INT('Data Tab - NH Infill'!$C$37:$C$1000),0))="",NA(),INDEX('Data Tab - NH Infill'!R$37:R$1000,MATCH($B347,INT('Data Tab - NH Infill'!$C$37:$C$1000),0))),MAX(IF('SCADA Data'!$B$37:$B$402=$B347,'SCADA Data'!I$37:I$402,""),IF('SCADA Data - Historic'!$B$37:$B$402=$B347,'SCADA Data - Historic'!I$37:I$402,""))))</f>
        <v>1243</v>
      </c>
      <c r="J347" s="101" t="str">
        <f t="array" aca="1" ref="J347" ca="1">IFERROR(INDEX('Data Tab - NH Infill'!$S$37:$S$1000,MATCH($B347,INT('Data Tab - NH Infill'!$C$37:$C$1000)*('Data Tab - NH Infill'!$S$37:$S$1000&lt;&gt;""),0)),"")</f>
        <v/>
      </c>
      <c r="K347" s="266">
        <f t="array" aca="1" ref="K347" ca="1">IF($B347="","",IFERROR(IF(INDEX('Data Tab - SH Infill'!R$37:R$402,MATCH($B347,INT('Data Tab - SH Infill'!$C$37:$C$402),0))="",NA(),INDEX('Data Tab - SH Infill'!R$37:R$402,MATCH($B347,INT('Data Tab - SH Infill'!$C$37:$C$402),0))),MAX(IF('SCADA Data'!$B$37:$B$8980=$B347,'SCADA Data'!H$37:H$8980,""),IF('SCADA Data - Historic'!$B$37:$B$8980=$B347,'SCADA Data - Historic'!H$37:H$8980,""))))</f>
        <v>204.53999328613281</v>
      </c>
      <c r="L347" s="249" t="str">
        <f t="array" aca="1" ref="L347" ca="1">IFERROR(INDEX('Data Tab - SH Infill'!$S$37:$S$402,MATCH($B347,INT('Data Tab - SH Infill'!$C$37:$C$402)*('Data Tab - SH Infill'!$S$37:$S$402&lt;&gt;""),0)),"")</f>
        <v/>
      </c>
    </row>
    <row r="348" spans="2:12" s="264" customFormat="1" x14ac:dyDescent="0.2">
      <c r="B348" s="265">
        <f t="shared" ca="1" si="5"/>
        <v>45264</v>
      </c>
      <c r="C348" s="268" cm="1">
        <f t="array" aca="1" ref="C348" ca="1">IF($B348="","",IFERROR(IF(INDEX('Data Tab - BV Infill'!R$37:R$1000,MATCH($B348,INT('Data Tab - BV Infill'!$C$37:$C$1000),0))="",NA(),INDEX('Data Tab - BV Infill'!R$37:R$1000,MATCH($B348,INT('Data Tab - BV Infill'!$C$37:$C$1000),0))),MAX(IF('SCADA Data'!$B$37:$B$402=$B348,'SCADA Data'!D$37:D$402,""),IF('SCADA Data - Historic'!$B$37:$B$402=$B348,'SCADA Data - Historic'!D$37:D$402,""))))</f>
        <v>171.2783203125</v>
      </c>
      <c r="D348" s="269" cm="1">
        <f t="array" aca="1" ref="D348" ca="1">IF($B348="","",IFERROR(IF(INDEX('Data Tab - BV Infill'!T$37:T$1000,MATCH($B348,INT('Data Tab - BV Infill'!$C$37:$C$1000),0))="",NA(),INDEX('Data Tab - BV Infill'!T$37:T$1000,MATCH($B348,INT('Data Tab - BV Infill'!$C$37:$C$1000),0))),MAX(IF('SCADA Data'!$B$37:$B$402=$B348,'SCADA Data'!E$37:E$402,""),IF('SCADA Data - Historic'!$B$37:$B$402=$B348,'SCADA Data - Historic'!E$37:E$402,""))))</f>
        <v>160.291015625</v>
      </c>
      <c r="E348" s="269" cm="1">
        <f t="array" aca="1" ref="E348" ca="1">IF($B348="","",IFERROR(IF(INDEX('Data Tab - BV Infill'!U$37:U$1000,MATCH($B348,INT('Data Tab - BV Infill'!$C$37:$C$1000),0))="",NA(),INDEX('Data Tab - BV Infill'!U$37:U$1000,MATCH($B348,INT('Data Tab - BV Infill'!$C$37:$C$1000),0))),MAX(IF('SCADA Data'!$B$37:$B$402=$B348,'SCADA Data'!F$37:F$402,""),IF('SCADA Data - Historic'!$B$37:$B$402=$B348,'SCADA Data - Historic'!F$37:F$402,""))))</f>
        <v>0</v>
      </c>
      <c r="F348" s="114" t="str">
        <f t="array" aca="1" ref="F348" ca="1">IFERROR(INDEX('Data Tab - BV Infill'!$S$37:$S$402,MATCH($B348,INT('Data Tab - BV Infill'!$C$37:$C$402)*('Data Tab - BV Infill'!$S$37:$S$402&lt;&gt;""),0)),"")</f>
        <v/>
      </c>
      <c r="G348" s="270" cm="1">
        <f t="array" aca="1" ref="G348" ca="1">IF($B348="","",IFERROR(IF(INDEX('Data Tab - MK Infill'!R$37:R$402,MATCH($B348,INT('Data Tab - MK Infill'!$C$37:$C$402),0))="",NA(),INDEX('Data Tab - MK Infill'!R$37:R$402,MATCH($B348,INT('Data Tab - MK Infill'!$C$37:$C$402),0))),MAX(IF('SCADA Data'!$B$37:$B$402=$B348,'SCADA Data'!G$37:G$402,""),IF('SCADA Data - Historic'!$B$37:$B$402=$B348,'SCADA Data - Historic'!G$37:G$402,""))))</f>
        <v>869</v>
      </c>
      <c r="H348" s="114" t="str">
        <f t="array" aca="1" ref="H348" ca="1">IFERROR(INDEX('Data Tab - MK Infill'!$S$37:$S$402,MATCH($B348,INT('Data Tab - MK Infill'!$C$37:$C$402)*('Data Tab - MK Infill'!$S$37:$S$402&lt;&gt;""),0)),"")</f>
        <v/>
      </c>
      <c r="I348" s="273" cm="1">
        <f t="array" aca="1" ref="I348" ca="1">IF($B348="","",IFERROR(IF(INDEX('Data Tab - NH Infill'!R$37:R$1000,MATCH($B348,INT('Data Tab - NH Infill'!$C$37:$C$1000),0))="",NA(),INDEX('Data Tab - NH Infill'!R$37:R$1000,MATCH($B348,INT('Data Tab - NH Infill'!$C$37:$C$1000),0))),MAX(IF('SCADA Data'!$B$37:$B$402=$B348,'SCADA Data'!I$37:I$402,""),IF('SCADA Data - Historic'!$B$37:$B$402=$B348,'SCADA Data - Historic'!I$37:I$402,""))))</f>
        <v>1319.5</v>
      </c>
      <c r="J348" s="114" t="str">
        <f t="array" aca="1" ref="J348" ca="1">IFERROR(INDEX('Data Tab - NH Infill'!$S$37:$S$1000,MATCH($B348,INT('Data Tab - NH Infill'!$C$37:$C$1000)*('Data Tab - NH Infill'!$S$37:$S$1000&lt;&gt;""),0)),"")</f>
        <v/>
      </c>
      <c r="K348" s="272">
        <f t="array" aca="1" ref="K348" ca="1">IF($B348="","",IFERROR(IF(INDEX('Data Tab - SH Infill'!R$37:R$402,MATCH($B348,INT('Data Tab - SH Infill'!$C$37:$C$402),0))="",NA(),INDEX('Data Tab - SH Infill'!R$37:R$402,MATCH($B348,INT('Data Tab - SH Infill'!$C$37:$C$402),0))),MAX(IF('SCADA Data'!$B$37:$B$8980=$B348,'SCADA Data'!H$37:H$8980,""),IF('SCADA Data - Historic'!$B$37:$B$8980=$B348,'SCADA Data - Historic'!H$37:H$8980,""))))</f>
        <v>185.96000671386719</v>
      </c>
      <c r="L348" s="250" t="str">
        <f t="array" aca="1" ref="L348" ca="1">IFERROR(INDEX('Data Tab - SH Infill'!$S$37:$S$402,MATCH($B348,INT('Data Tab - SH Infill'!$C$37:$C$402)*('Data Tab - SH Infill'!$S$37:$S$402&lt;&gt;""),0)),"")</f>
        <v/>
      </c>
    </row>
    <row r="349" spans="2:12" s="264" customFormat="1" x14ac:dyDescent="0.2">
      <c r="B349" s="265">
        <f t="shared" ca="1" si="5"/>
        <v>45265</v>
      </c>
      <c r="C349" s="266" cm="1">
        <f t="array" aca="1" ref="C349" ca="1">IF($B349="","",IFERROR(IF(INDEX('Data Tab - BV Infill'!R$37:R$1000,MATCH($B349,INT('Data Tab - BV Infill'!$C$37:$C$1000),0))="",NA(),INDEX('Data Tab - BV Infill'!R$37:R$1000,MATCH($B349,INT('Data Tab - BV Infill'!$C$37:$C$1000),0))),MAX(IF('SCADA Data'!$B$37:$B$402=$B349,'SCADA Data'!D$37:D$402,""),IF('SCADA Data - Historic'!$B$37:$B$402=$B349,'SCADA Data - Historic'!D$37:D$402,""))))</f>
        <v>170.8798828125</v>
      </c>
      <c r="D349" s="267" cm="1">
        <f t="array" aca="1" ref="D349" ca="1">IF($B349="","",IFERROR(IF(INDEX('Data Tab - BV Infill'!T$37:T$1000,MATCH($B349,INT('Data Tab - BV Infill'!$C$37:$C$1000),0))="",NA(),INDEX('Data Tab - BV Infill'!T$37:T$1000,MATCH($B349,INT('Data Tab - BV Infill'!$C$37:$C$1000),0))),MAX(IF('SCADA Data'!$B$37:$B$402=$B349,'SCADA Data'!E$37:E$402,""),IF('SCADA Data - Historic'!$B$37:$B$402=$B349,'SCADA Data - Historic'!E$37:E$402,""))))</f>
        <v>174.078125</v>
      </c>
      <c r="E349" s="267" cm="1">
        <f t="array" aca="1" ref="E349" ca="1">IF($B349="","",IFERROR(IF(INDEX('Data Tab - BV Infill'!U$37:U$1000,MATCH($B349,INT('Data Tab - BV Infill'!$C$37:$C$1000),0))="",NA(),INDEX('Data Tab - BV Infill'!U$37:U$1000,MATCH($B349,INT('Data Tab - BV Infill'!$C$37:$C$1000),0))),MAX(IF('SCADA Data'!$B$37:$B$402=$B349,'SCADA Data'!F$37:F$402,""),IF('SCADA Data - Historic'!$B$37:$B$402=$B349,'SCADA Data - Historic'!F$37:F$402,""))))</f>
        <v>0</v>
      </c>
      <c r="F349" s="101" t="str">
        <f t="array" aca="1" ref="F349" ca="1">IFERROR(INDEX('Data Tab - BV Infill'!$S$37:$S$402,MATCH($B349,INT('Data Tab - BV Infill'!$C$37:$C$402)*('Data Tab - BV Infill'!$S$37:$S$402&lt;&gt;""),0)),"")</f>
        <v/>
      </c>
      <c r="G349" s="266" cm="1">
        <f t="array" aca="1" ref="G349" ca="1">IF($B349="","",IFERROR(IF(INDEX('Data Tab - MK Infill'!R$37:R$402,MATCH($B349,INT('Data Tab - MK Infill'!$C$37:$C$402),0))="",NA(),INDEX('Data Tab - MK Infill'!R$37:R$402,MATCH($B349,INT('Data Tab - MK Infill'!$C$37:$C$402),0))),MAX(IF('SCADA Data'!$B$37:$B$402=$B349,'SCADA Data'!G$37:G$402,""),IF('SCADA Data - Historic'!$B$37:$B$402=$B349,'SCADA Data - Historic'!G$37:G$402,""))))</f>
        <v>849</v>
      </c>
      <c r="H349" s="101" t="str">
        <f t="array" aca="1" ref="H349" ca="1">IFERROR(INDEX('Data Tab - MK Infill'!$S$37:$S$402,MATCH($B349,INT('Data Tab - MK Infill'!$C$37:$C$402)*('Data Tab - MK Infill'!$S$37:$S$402&lt;&gt;""),0)),"")</f>
        <v/>
      </c>
      <c r="I349" s="266" cm="1">
        <f t="array" aca="1" ref="I349" ca="1">IF($B349="","",IFERROR(IF(INDEX('Data Tab - NH Infill'!R$37:R$1000,MATCH($B349,INT('Data Tab - NH Infill'!$C$37:$C$1000),0))="",NA(),INDEX('Data Tab - NH Infill'!R$37:R$1000,MATCH($B349,INT('Data Tab - NH Infill'!$C$37:$C$1000),0))),MAX(IF('SCADA Data'!$B$37:$B$402=$B349,'SCADA Data'!I$37:I$402,""),IF('SCADA Data - Historic'!$B$37:$B$402=$B349,'SCADA Data - Historic'!I$37:I$402,""))))</f>
        <v>1182</v>
      </c>
      <c r="J349" s="101" t="str">
        <f t="array" aca="1" ref="J349" ca="1">IFERROR(INDEX('Data Tab - NH Infill'!$S$37:$S$1000,MATCH($B349,INT('Data Tab - NH Infill'!$C$37:$C$1000)*('Data Tab - NH Infill'!$S$37:$S$1000&lt;&gt;""),0)),"")</f>
        <v/>
      </c>
      <c r="K349" s="266">
        <f t="array" aca="1" ref="K349" ca="1">IF($B349="","",IFERROR(IF(INDEX('Data Tab - SH Infill'!R$37:R$402,MATCH($B349,INT('Data Tab - SH Infill'!$C$37:$C$402),0))="",NA(),INDEX('Data Tab - SH Infill'!R$37:R$402,MATCH($B349,INT('Data Tab - SH Infill'!$C$37:$C$402),0))),MAX(IF('SCADA Data'!$B$37:$B$8980=$B349,'SCADA Data'!H$37:H$8980,""),IF('SCADA Data - Historic'!$B$37:$B$8980=$B349,'SCADA Data - Historic'!H$37:H$8980,""))))</f>
        <v>184.64999389648438</v>
      </c>
      <c r="L349" s="249" t="str">
        <f t="array" aca="1" ref="L349" ca="1">IFERROR(INDEX('Data Tab - SH Infill'!$S$37:$S$402,MATCH($B349,INT('Data Tab - SH Infill'!$C$37:$C$402)*('Data Tab - SH Infill'!$S$37:$S$402&lt;&gt;""),0)),"")</f>
        <v/>
      </c>
    </row>
    <row r="350" spans="2:12" s="264" customFormat="1" x14ac:dyDescent="0.2">
      <c r="B350" s="265">
        <f t="shared" ca="1" si="5"/>
        <v>45266</v>
      </c>
      <c r="C350" s="268" cm="1">
        <f t="array" aca="1" ref="C350" ca="1">IF($B350="","",IFERROR(IF(INDEX('Data Tab - BV Infill'!R$37:R$1000,MATCH($B350,INT('Data Tab - BV Infill'!$C$37:$C$1000),0))="",NA(),INDEX('Data Tab - BV Infill'!R$37:R$1000,MATCH($B350,INT('Data Tab - BV Infill'!$C$37:$C$1000),0))),MAX(IF('SCADA Data'!$B$37:$B$402=$B350,'SCADA Data'!D$37:D$402,""),IF('SCADA Data - Historic'!$B$37:$B$402=$B350,'SCADA Data - Historic'!D$37:D$402,""))))</f>
        <v>164.7041015625</v>
      </c>
      <c r="D350" s="269" cm="1">
        <f t="array" aca="1" ref="D350" ca="1">IF($B350="","",IFERROR(IF(INDEX('Data Tab - BV Infill'!T$37:T$1000,MATCH($B350,INT('Data Tab - BV Infill'!$C$37:$C$1000),0))="",NA(),INDEX('Data Tab - BV Infill'!T$37:T$1000,MATCH($B350,INT('Data Tab - BV Infill'!$C$37:$C$1000),0))),MAX(IF('SCADA Data'!$B$37:$B$402=$B350,'SCADA Data'!E$37:E$402,""),IF('SCADA Data - Historic'!$B$37:$B$402=$B350,'SCADA Data - Historic'!E$37:E$402,""))))</f>
        <v>164.125</v>
      </c>
      <c r="E350" s="269" cm="1">
        <f t="array" aca="1" ref="E350" ca="1">IF($B350="","",IFERROR(IF(INDEX('Data Tab - BV Infill'!U$37:U$1000,MATCH($B350,INT('Data Tab - BV Infill'!$C$37:$C$1000),0))="",NA(),INDEX('Data Tab - BV Infill'!U$37:U$1000,MATCH($B350,INT('Data Tab - BV Infill'!$C$37:$C$1000),0))),MAX(IF('SCADA Data'!$B$37:$B$402=$B350,'SCADA Data'!F$37:F$402,""),IF('SCADA Data - Historic'!$B$37:$B$402=$B350,'SCADA Data - Historic'!F$37:F$402,""))))</f>
        <v>0</v>
      </c>
      <c r="F350" s="114" t="str">
        <f t="array" aca="1" ref="F350" ca="1">IFERROR(INDEX('Data Tab - BV Infill'!$S$37:$S$402,MATCH($B350,INT('Data Tab - BV Infill'!$C$37:$C$402)*('Data Tab - BV Infill'!$S$37:$S$402&lt;&gt;""),0)),"")</f>
        <v/>
      </c>
      <c r="G350" s="270" cm="1">
        <f t="array" aca="1" ref="G350" ca="1">IF($B350="","",IFERROR(IF(INDEX('Data Tab - MK Infill'!R$37:R$402,MATCH($B350,INT('Data Tab - MK Infill'!$C$37:$C$402),0))="",NA(),INDEX('Data Tab - MK Infill'!R$37:R$402,MATCH($B350,INT('Data Tab - MK Infill'!$C$37:$C$402),0))),MAX(IF('SCADA Data'!$B$37:$B$402=$B350,'SCADA Data'!G$37:G$402,""),IF('SCADA Data - Historic'!$B$37:$B$402=$B350,'SCADA Data - Historic'!G$37:G$402,""))))</f>
        <v>840</v>
      </c>
      <c r="H350" s="114" t="str">
        <f t="array" aca="1" ref="H350" ca="1">IFERROR(INDEX('Data Tab - MK Infill'!$S$37:$S$402,MATCH($B350,INT('Data Tab - MK Infill'!$C$37:$C$402)*('Data Tab - MK Infill'!$S$37:$S$402&lt;&gt;""),0)),"")</f>
        <v/>
      </c>
      <c r="I350" s="273" cm="1">
        <f t="array" aca="1" ref="I350" ca="1">IF($B350="","",IFERROR(IF(INDEX('Data Tab - NH Infill'!R$37:R$1000,MATCH($B350,INT('Data Tab - NH Infill'!$C$37:$C$1000),0))="",NA(),INDEX('Data Tab - NH Infill'!R$37:R$1000,MATCH($B350,INT('Data Tab - NH Infill'!$C$37:$C$1000),0))),MAX(IF('SCADA Data'!$B$37:$B$402=$B350,'SCADA Data'!I$37:I$402,""),IF('SCADA Data - Historic'!$B$37:$B$402=$B350,'SCADA Data - Historic'!I$37:I$402,""))))</f>
        <v>1216</v>
      </c>
      <c r="J350" s="114" t="str">
        <f t="array" aca="1" ref="J350" ca="1">IFERROR(INDEX('Data Tab - NH Infill'!$S$37:$S$1000,MATCH($B350,INT('Data Tab - NH Infill'!$C$37:$C$1000)*('Data Tab - NH Infill'!$S$37:$S$1000&lt;&gt;""),0)),"")</f>
        <v/>
      </c>
      <c r="K350" s="272">
        <f t="array" aca="1" ref="K350" ca="1">IF($B350="","",IFERROR(IF(INDEX('Data Tab - SH Infill'!R$37:R$402,MATCH($B350,INT('Data Tab - SH Infill'!$C$37:$C$402),0))="",NA(),INDEX('Data Tab - SH Infill'!R$37:R$402,MATCH($B350,INT('Data Tab - SH Infill'!$C$37:$C$402),0))),MAX(IF('SCADA Data'!$B$37:$B$8980=$B350,'SCADA Data'!H$37:H$8980,""),IF('SCADA Data - Historic'!$B$37:$B$8980=$B350,'SCADA Data - Historic'!H$37:H$8980,""))))</f>
        <v>177.47999572753906</v>
      </c>
      <c r="L350" s="250" t="str">
        <f t="array" aca="1" ref="L350" ca="1">IFERROR(INDEX('Data Tab - SH Infill'!$S$37:$S$402,MATCH($B350,INT('Data Tab - SH Infill'!$C$37:$C$402)*('Data Tab - SH Infill'!$S$37:$S$402&lt;&gt;""),0)),"")</f>
        <v/>
      </c>
    </row>
    <row r="351" spans="2:12" s="264" customFormat="1" x14ac:dyDescent="0.2">
      <c r="B351" s="265">
        <f t="shared" ca="1" si="5"/>
        <v>45267</v>
      </c>
      <c r="C351" s="266" cm="1">
        <f t="array" aca="1" ref="C351" ca="1">IF($B351="","",IFERROR(IF(INDEX('Data Tab - BV Infill'!R$37:R$1000,MATCH($B351,INT('Data Tab - BV Infill'!$C$37:$C$1000),0))="",NA(),INDEX('Data Tab - BV Infill'!R$37:R$1000,MATCH($B351,INT('Data Tab - BV Infill'!$C$37:$C$1000),0))),MAX(IF('SCADA Data'!$B$37:$B$402=$B351,'SCADA Data'!D$37:D$402,""),IF('SCADA Data - Historic'!$B$37:$B$402=$B351,'SCADA Data - Historic'!D$37:D$402,""))))</f>
        <v>165.251953125</v>
      </c>
      <c r="D351" s="267" cm="1">
        <f t="array" aca="1" ref="D351" ca="1">IF($B351="","",IFERROR(IF(INDEX('Data Tab - BV Infill'!T$37:T$1000,MATCH($B351,INT('Data Tab - BV Infill'!$C$37:$C$1000),0))="",NA(),INDEX('Data Tab - BV Infill'!T$37:T$1000,MATCH($B351,INT('Data Tab - BV Infill'!$C$37:$C$1000),0))),MAX(IF('SCADA Data'!$B$37:$B$402=$B351,'SCADA Data'!E$37:E$402,""),IF('SCADA Data - Historic'!$B$37:$B$402=$B351,'SCADA Data - Historic'!E$37:E$402,""))))</f>
        <v>163.541015625</v>
      </c>
      <c r="E351" s="267" cm="1">
        <f t="array" aca="1" ref="E351" ca="1">IF($B351="","",IFERROR(IF(INDEX('Data Tab - BV Infill'!U$37:U$1000,MATCH($B351,INT('Data Tab - BV Infill'!$C$37:$C$1000),0))="",NA(),INDEX('Data Tab - BV Infill'!U$37:U$1000,MATCH($B351,INT('Data Tab - BV Infill'!$C$37:$C$1000),0))),MAX(IF('SCADA Data'!$B$37:$B$402=$B351,'SCADA Data'!F$37:F$402,""),IF('SCADA Data - Historic'!$B$37:$B$402=$B351,'SCADA Data - Historic'!F$37:F$402,""))))</f>
        <v>0</v>
      </c>
      <c r="F351" s="101" t="str">
        <f t="array" aca="1" ref="F351" ca="1">IFERROR(INDEX('Data Tab - BV Infill'!$S$37:$S$402,MATCH($B351,INT('Data Tab - BV Infill'!$C$37:$C$402)*('Data Tab - BV Infill'!$S$37:$S$402&lt;&gt;""),0)),"")</f>
        <v/>
      </c>
      <c r="G351" s="266" cm="1">
        <f t="array" aca="1" ref="G351" ca="1">IF($B351="","",IFERROR(IF(INDEX('Data Tab - MK Infill'!R$37:R$402,MATCH($B351,INT('Data Tab - MK Infill'!$C$37:$C$402),0))="",NA(),INDEX('Data Tab - MK Infill'!R$37:R$402,MATCH($B351,INT('Data Tab - MK Infill'!$C$37:$C$402),0))),MAX(IF('SCADA Data'!$B$37:$B$402=$B351,'SCADA Data'!G$37:G$402,""),IF('SCADA Data - Historic'!$B$37:$B$402=$B351,'SCADA Data - Historic'!G$37:G$402,""))))</f>
        <v>851</v>
      </c>
      <c r="H351" s="101" t="str">
        <f t="array" aca="1" ref="H351" ca="1">IFERROR(INDEX('Data Tab - MK Infill'!$S$37:$S$402,MATCH($B351,INT('Data Tab - MK Infill'!$C$37:$C$402)*('Data Tab - MK Infill'!$S$37:$S$402&lt;&gt;""),0)),"")</f>
        <v/>
      </c>
      <c r="I351" s="266" cm="1">
        <f t="array" aca="1" ref="I351" ca="1">IF($B351="","",IFERROR(IF(INDEX('Data Tab - NH Infill'!R$37:R$1000,MATCH($B351,INT('Data Tab - NH Infill'!$C$37:$C$1000),0))="",NA(),INDEX('Data Tab - NH Infill'!R$37:R$1000,MATCH($B351,INT('Data Tab - NH Infill'!$C$37:$C$1000),0))),MAX(IF('SCADA Data'!$B$37:$B$402=$B351,'SCADA Data'!I$37:I$402,""),IF('SCADA Data - Historic'!$B$37:$B$402=$B351,'SCADA Data - Historic'!I$37:I$402,""))))</f>
        <v>1244.5</v>
      </c>
      <c r="J351" s="101" t="str">
        <f t="array" aca="1" ref="J351" ca="1">IFERROR(INDEX('Data Tab - NH Infill'!$S$37:$S$1000,MATCH($B351,INT('Data Tab - NH Infill'!$C$37:$C$1000)*('Data Tab - NH Infill'!$S$37:$S$1000&lt;&gt;""),0)),"")</f>
        <v/>
      </c>
      <c r="K351" s="266">
        <f t="array" aca="1" ref="K351" ca="1">IF($B351="","",IFERROR(IF(INDEX('Data Tab - SH Infill'!R$37:R$402,MATCH($B351,INT('Data Tab - SH Infill'!$C$37:$C$402),0))="",NA(),INDEX('Data Tab - SH Infill'!R$37:R$402,MATCH($B351,INT('Data Tab - SH Infill'!$C$37:$C$402),0))),MAX(IF('SCADA Data'!$B$37:$B$8980=$B351,'SCADA Data'!H$37:H$8980,""),IF('SCADA Data - Historic'!$B$37:$B$8980=$B351,'SCADA Data - Historic'!H$37:H$8980,""))))</f>
        <v>166.57000732421875</v>
      </c>
      <c r="L351" s="249" t="str">
        <f t="array" aca="1" ref="L351" ca="1">IFERROR(INDEX('Data Tab - SH Infill'!$S$37:$S$402,MATCH($B351,INT('Data Tab - SH Infill'!$C$37:$C$402)*('Data Tab - SH Infill'!$S$37:$S$402&lt;&gt;""),0)),"")</f>
        <v/>
      </c>
    </row>
    <row r="352" spans="2:12" s="264" customFormat="1" x14ac:dyDescent="0.2">
      <c r="B352" s="265">
        <f t="shared" ca="1" si="5"/>
        <v>45268</v>
      </c>
      <c r="C352" s="268" cm="1">
        <f t="array" aca="1" ref="C352" ca="1">IF($B352="","",IFERROR(IF(INDEX('Data Tab - BV Infill'!R$37:R$1000,MATCH($B352,INT('Data Tab - BV Infill'!$C$37:$C$1000),0))="",NA(),INDEX('Data Tab - BV Infill'!R$37:R$1000,MATCH($B352,INT('Data Tab - BV Infill'!$C$37:$C$1000),0))),MAX(IF('SCADA Data'!$B$37:$B$402=$B352,'SCADA Data'!D$37:D$402,""),IF('SCADA Data - Historic'!$B$37:$B$402=$B352,'SCADA Data - Historic'!D$37:D$402,""))))</f>
        <v>164.1064453125</v>
      </c>
      <c r="D352" s="269" cm="1">
        <f t="array" aca="1" ref="D352" ca="1">IF($B352="","",IFERROR(IF(INDEX('Data Tab - BV Infill'!T$37:T$1000,MATCH($B352,INT('Data Tab - BV Infill'!$C$37:$C$1000),0))="",NA(),INDEX('Data Tab - BV Infill'!T$37:T$1000,MATCH($B352,INT('Data Tab - BV Infill'!$C$37:$C$1000),0))),MAX(IF('SCADA Data'!$B$37:$B$402=$B352,'SCADA Data'!E$37:E$402,""),IF('SCADA Data - Historic'!$B$37:$B$402=$B352,'SCADA Data - Historic'!E$37:E$402,""))))</f>
        <v>109.53515625</v>
      </c>
      <c r="E352" s="269" cm="1">
        <f t="array" aca="1" ref="E352" ca="1">IF($B352="","",IFERROR(IF(INDEX('Data Tab - BV Infill'!U$37:U$1000,MATCH($B352,INT('Data Tab - BV Infill'!$C$37:$C$1000),0))="",NA(),INDEX('Data Tab - BV Infill'!U$37:U$1000,MATCH($B352,INT('Data Tab - BV Infill'!$C$37:$C$1000),0))),MAX(IF('SCADA Data'!$B$37:$B$402=$B352,'SCADA Data'!F$37:F$402,""),IF('SCADA Data - Historic'!$B$37:$B$402=$B352,'SCADA Data - Historic'!F$37:F$402,""))))</f>
        <v>0</v>
      </c>
      <c r="F352" s="114" t="str">
        <f t="array" aca="1" ref="F352" ca="1">IFERROR(INDEX('Data Tab - BV Infill'!$S$37:$S$402,MATCH($B352,INT('Data Tab - BV Infill'!$C$37:$C$402)*('Data Tab - BV Infill'!$S$37:$S$402&lt;&gt;""),0)),"")</f>
        <v/>
      </c>
      <c r="G352" s="270" cm="1">
        <f t="array" aca="1" ref="G352" ca="1">IF($B352="","",IFERROR(IF(INDEX('Data Tab - MK Infill'!R$37:R$402,MATCH($B352,INT('Data Tab - MK Infill'!$C$37:$C$402),0))="",NA(),INDEX('Data Tab - MK Infill'!R$37:R$402,MATCH($B352,INT('Data Tab - MK Infill'!$C$37:$C$402),0))),MAX(IF('SCADA Data'!$B$37:$B$402=$B352,'SCADA Data'!G$37:G$402,""),IF('SCADA Data - Historic'!$B$37:$B$402=$B352,'SCADA Data - Historic'!G$37:G$402,""))))</f>
        <v>830</v>
      </c>
      <c r="H352" s="114" t="str">
        <f t="array" aca="1" ref="H352" ca="1">IFERROR(INDEX('Data Tab - MK Infill'!$S$37:$S$402,MATCH($B352,INT('Data Tab - MK Infill'!$C$37:$C$402)*('Data Tab - MK Infill'!$S$37:$S$402&lt;&gt;""),0)),"")</f>
        <v/>
      </c>
      <c r="I352" s="273" cm="1">
        <f t="array" aca="1" ref="I352" ca="1">IF($B352="","",IFERROR(IF(INDEX('Data Tab - NH Infill'!R$37:R$1000,MATCH($B352,INT('Data Tab - NH Infill'!$C$37:$C$1000),0))="",NA(),INDEX('Data Tab - NH Infill'!R$37:R$1000,MATCH($B352,INT('Data Tab - NH Infill'!$C$37:$C$1000),0))),MAX(IF('SCADA Data'!$B$37:$B$402=$B352,'SCADA Data'!I$37:I$402,""),IF('SCADA Data - Historic'!$B$37:$B$402=$B352,'SCADA Data - Historic'!I$37:I$402,""))))</f>
        <v>1155.5</v>
      </c>
      <c r="J352" s="114" t="str">
        <f t="array" aca="1" ref="J352" ca="1">IFERROR(INDEX('Data Tab - NH Infill'!$S$37:$S$1000,MATCH($B352,INT('Data Tab - NH Infill'!$C$37:$C$1000)*('Data Tab - NH Infill'!$S$37:$S$1000&lt;&gt;""),0)),"")</f>
        <v/>
      </c>
      <c r="K352" s="272">
        <f t="array" aca="1" ref="K352" ca="1">IF($B352="","",IFERROR(IF(INDEX('Data Tab - SH Infill'!R$37:R$402,MATCH($B352,INT('Data Tab - SH Infill'!$C$37:$C$402),0))="",NA(),INDEX('Data Tab - SH Infill'!R$37:R$402,MATCH($B352,INT('Data Tab - SH Infill'!$C$37:$C$402),0))),MAX(IF('SCADA Data'!$B$37:$B$8980=$B352,'SCADA Data'!H$37:H$8980,""),IF('SCADA Data - Historic'!$B$37:$B$8980=$B352,'SCADA Data - Historic'!H$37:H$8980,""))))</f>
        <v>174.69999694824219</v>
      </c>
      <c r="L352" s="250" t="str">
        <f t="array" aca="1" ref="L352" ca="1">IFERROR(INDEX('Data Tab - SH Infill'!$S$37:$S$402,MATCH($B352,INT('Data Tab - SH Infill'!$C$37:$C$402)*('Data Tab - SH Infill'!$S$37:$S$402&lt;&gt;""),0)),"")</f>
        <v/>
      </c>
    </row>
    <row r="353" spans="2:12" s="264" customFormat="1" x14ac:dyDescent="0.2">
      <c r="B353" s="265">
        <f t="shared" ca="1" si="5"/>
        <v>45269</v>
      </c>
      <c r="C353" s="266" cm="1">
        <f t="array" aca="1" ref="C353" ca="1">IF($B353="","",IFERROR(IF(INDEX('Data Tab - BV Infill'!R$37:R$1000,MATCH($B353,INT('Data Tab - BV Infill'!$C$37:$C$1000),0))="",NA(),INDEX('Data Tab - BV Infill'!R$37:R$1000,MATCH($B353,INT('Data Tab - BV Infill'!$C$37:$C$1000),0))),MAX(IF('SCADA Data'!$B$37:$B$402=$B353,'SCADA Data'!D$37:D$402,""),IF('SCADA Data - Historic'!$B$37:$B$402=$B353,'SCADA Data - Historic'!D$37:D$402,""))))</f>
        <v>182.2353515625</v>
      </c>
      <c r="D353" s="267" cm="1">
        <f t="array" aca="1" ref="D353" ca="1">IF($B353="","",IFERROR(IF(INDEX('Data Tab - BV Infill'!T$37:T$1000,MATCH($B353,INT('Data Tab - BV Infill'!$C$37:$C$1000),0))="",NA(),INDEX('Data Tab - BV Infill'!T$37:T$1000,MATCH($B353,INT('Data Tab - BV Infill'!$C$37:$C$1000),0))),MAX(IF('SCADA Data'!$B$37:$B$402=$B353,'SCADA Data'!E$37:E$402,""),IF('SCADA Data - Historic'!$B$37:$B$402=$B353,'SCADA Data - Historic'!E$37:E$402,""))))</f>
        <v>241.083984375</v>
      </c>
      <c r="E353" s="267" cm="1">
        <f t="array" aca="1" ref="E353" ca="1">IF($B353="","",IFERROR(IF(INDEX('Data Tab - BV Infill'!U$37:U$1000,MATCH($B353,INT('Data Tab - BV Infill'!$C$37:$C$1000),0))="",NA(),INDEX('Data Tab - BV Infill'!U$37:U$1000,MATCH($B353,INT('Data Tab - BV Infill'!$C$37:$C$1000),0))),MAX(IF('SCADA Data'!$B$37:$B$402=$B353,'SCADA Data'!F$37:F$402,""),IF('SCADA Data - Historic'!$B$37:$B$402=$B353,'SCADA Data - Historic'!F$37:F$402,""))))</f>
        <v>0</v>
      </c>
      <c r="F353" s="101" t="str">
        <f t="array" aca="1" ref="F353" ca="1">IFERROR(INDEX('Data Tab - BV Infill'!$S$37:$S$402,MATCH($B353,INT('Data Tab - BV Infill'!$C$37:$C$402)*('Data Tab - BV Infill'!$S$37:$S$402&lt;&gt;""),0)),"")</f>
        <v/>
      </c>
      <c r="G353" s="266" cm="1">
        <f t="array" aca="1" ref="G353" ca="1">IF($B353="","",IFERROR(IF(INDEX('Data Tab - MK Infill'!R$37:R$402,MATCH($B353,INT('Data Tab - MK Infill'!$C$37:$C$402),0))="",NA(),INDEX('Data Tab - MK Infill'!R$37:R$402,MATCH($B353,INT('Data Tab - MK Infill'!$C$37:$C$402),0))),MAX(IF('SCADA Data'!$B$37:$B$402=$B353,'SCADA Data'!G$37:G$402,""),IF('SCADA Data - Historic'!$B$37:$B$402=$B353,'SCADA Data - Historic'!G$37:G$402,""))))</f>
        <v>860</v>
      </c>
      <c r="H353" s="101" t="str">
        <f t="array" aca="1" ref="H353" ca="1">IFERROR(INDEX('Data Tab - MK Infill'!$S$37:$S$402,MATCH($B353,INT('Data Tab - MK Infill'!$C$37:$C$402)*('Data Tab - MK Infill'!$S$37:$S$402&lt;&gt;""),0)),"")</f>
        <v/>
      </c>
      <c r="I353" s="266" cm="1">
        <f t="array" aca="1" ref="I353" ca="1">IF($B353="","",IFERROR(IF(INDEX('Data Tab - NH Infill'!R$37:R$1000,MATCH($B353,INT('Data Tab - NH Infill'!$C$37:$C$1000),0))="",NA(),INDEX('Data Tab - NH Infill'!R$37:R$1000,MATCH($B353,INT('Data Tab - NH Infill'!$C$37:$C$1000),0))),MAX(IF('SCADA Data'!$B$37:$B$402=$B353,'SCADA Data'!I$37:I$402,""),IF('SCADA Data - Historic'!$B$37:$B$402=$B353,'SCADA Data - Historic'!I$37:I$402,""))))</f>
        <v>1190.5</v>
      </c>
      <c r="J353" s="101" t="str">
        <f t="array" aca="1" ref="J353" ca="1">IFERROR(INDEX('Data Tab - NH Infill'!$S$37:$S$1000,MATCH($B353,INT('Data Tab - NH Infill'!$C$37:$C$1000)*('Data Tab - NH Infill'!$S$37:$S$1000&lt;&gt;""),0)),"")</f>
        <v/>
      </c>
      <c r="K353" s="266">
        <f t="array" aca="1" ref="K353" ca="1">IF($B353="","",IFERROR(IF(INDEX('Data Tab - SH Infill'!R$37:R$402,MATCH($B353,INT('Data Tab - SH Infill'!$C$37:$C$402),0))="",NA(),INDEX('Data Tab - SH Infill'!R$37:R$402,MATCH($B353,INT('Data Tab - SH Infill'!$C$37:$C$402),0))),MAX(IF('SCADA Data'!$B$37:$B$8980=$B353,'SCADA Data'!H$37:H$8980,""),IF('SCADA Data - Historic'!$B$37:$B$8980=$B353,'SCADA Data - Historic'!H$37:H$8980,""))))</f>
        <v>182.72999572753906</v>
      </c>
      <c r="L353" s="249" t="str">
        <f t="array" aca="1" ref="L353" ca="1">IFERROR(INDEX('Data Tab - SH Infill'!$S$37:$S$402,MATCH($B353,INT('Data Tab - SH Infill'!$C$37:$C$402)*('Data Tab - SH Infill'!$S$37:$S$402&lt;&gt;""),0)),"")</f>
        <v/>
      </c>
    </row>
    <row r="354" spans="2:12" s="264" customFormat="1" x14ac:dyDescent="0.2">
      <c r="B354" s="265">
        <f t="shared" ca="1" si="5"/>
        <v>45270</v>
      </c>
      <c r="C354" s="268" cm="1">
        <f t="array" aca="1" ref="C354" ca="1">IF($B354="","",IFERROR(IF(INDEX('Data Tab - BV Infill'!R$37:R$1000,MATCH($B354,INT('Data Tab - BV Infill'!$C$37:$C$1000),0))="",NA(),INDEX('Data Tab - BV Infill'!R$37:R$1000,MATCH($B354,INT('Data Tab - BV Infill'!$C$37:$C$1000),0))),MAX(IF('SCADA Data'!$B$37:$B$402=$B354,'SCADA Data'!D$37:D$402,""),IF('SCADA Data - Historic'!$B$37:$B$402=$B354,'SCADA Data - Historic'!D$37:D$402,""))))</f>
        <v>167.044921875</v>
      </c>
      <c r="D354" s="269" cm="1">
        <f t="array" aca="1" ref="D354" ca="1">IF($B354="","",IFERROR(IF(INDEX('Data Tab - BV Infill'!T$37:T$1000,MATCH($B354,INT('Data Tab - BV Infill'!$C$37:$C$1000),0))="",NA(),INDEX('Data Tab - BV Infill'!T$37:T$1000,MATCH($B354,INT('Data Tab - BV Infill'!$C$37:$C$1000),0))),MAX(IF('SCADA Data'!$B$37:$B$402=$B354,'SCADA Data'!E$37:E$402,""),IF('SCADA Data - Historic'!$B$37:$B$402=$B354,'SCADA Data - Historic'!E$37:E$402,""))))</f>
        <v>145.28515625</v>
      </c>
      <c r="E354" s="269" cm="1">
        <f t="array" aca="1" ref="E354" ca="1">IF($B354="","",IFERROR(IF(INDEX('Data Tab - BV Infill'!U$37:U$1000,MATCH($B354,INT('Data Tab - BV Infill'!$C$37:$C$1000),0))="",NA(),INDEX('Data Tab - BV Infill'!U$37:U$1000,MATCH($B354,INT('Data Tab - BV Infill'!$C$37:$C$1000),0))),MAX(IF('SCADA Data'!$B$37:$B$402=$B354,'SCADA Data'!F$37:F$402,""),IF('SCADA Data - Historic'!$B$37:$B$402=$B354,'SCADA Data - Historic'!F$37:F$402,""))))</f>
        <v>0</v>
      </c>
      <c r="F354" s="114" t="str">
        <f t="array" aca="1" ref="F354" ca="1">IFERROR(INDEX('Data Tab - BV Infill'!$S$37:$S$402,MATCH($B354,INT('Data Tab - BV Infill'!$C$37:$C$402)*('Data Tab - BV Infill'!$S$37:$S$402&lt;&gt;""),0)),"")</f>
        <v/>
      </c>
      <c r="G354" s="270" cm="1">
        <f t="array" aca="1" ref="G354" ca="1">IF($B354="","",IFERROR(IF(INDEX('Data Tab - MK Infill'!R$37:R$402,MATCH($B354,INT('Data Tab - MK Infill'!$C$37:$C$402),0))="",NA(),INDEX('Data Tab - MK Infill'!R$37:R$402,MATCH($B354,INT('Data Tab - MK Infill'!$C$37:$C$402),0))),MAX(IF('SCADA Data'!$B$37:$B$402=$B354,'SCADA Data'!G$37:G$402,""),IF('SCADA Data - Historic'!$B$37:$B$402=$B354,'SCADA Data - Historic'!G$37:G$402,""))))</f>
        <v>709</v>
      </c>
      <c r="H354" s="114" t="str">
        <f t="array" aca="1" ref="H354" ca="1">IFERROR(INDEX('Data Tab - MK Infill'!$S$37:$S$402,MATCH($B354,INT('Data Tab - MK Infill'!$C$37:$C$402)*('Data Tab - MK Infill'!$S$37:$S$402&lt;&gt;""),0)),"")</f>
        <v/>
      </c>
      <c r="I354" s="273" cm="1">
        <f t="array" aca="1" ref="I354" ca="1">IF($B354="","",IFERROR(IF(INDEX('Data Tab - NH Infill'!R$37:R$1000,MATCH($B354,INT('Data Tab - NH Infill'!$C$37:$C$1000),0))="",NA(),INDEX('Data Tab - NH Infill'!R$37:R$1000,MATCH($B354,INT('Data Tab - NH Infill'!$C$37:$C$1000),0))),MAX(IF('SCADA Data'!$B$37:$B$402=$B354,'SCADA Data'!I$37:I$402,""),IF('SCADA Data - Historic'!$B$37:$B$402=$B354,'SCADA Data - Historic'!I$37:I$402,""))))</f>
        <v>1310</v>
      </c>
      <c r="J354" s="114" t="str">
        <f t="array" aca="1" ref="J354" ca="1">IFERROR(INDEX('Data Tab - NH Infill'!$S$37:$S$1000,MATCH($B354,INT('Data Tab - NH Infill'!$C$37:$C$1000)*('Data Tab - NH Infill'!$S$37:$S$1000&lt;&gt;""),0)),"")</f>
        <v/>
      </c>
      <c r="K354" s="272">
        <f t="array" aca="1" ref="K354" ca="1">IF($B354="","",IFERROR(IF(INDEX('Data Tab - SH Infill'!R$37:R$402,MATCH($B354,INT('Data Tab - SH Infill'!$C$37:$C$402),0))="",NA(),INDEX('Data Tab - SH Infill'!R$37:R$402,MATCH($B354,INT('Data Tab - SH Infill'!$C$37:$C$402),0))),MAX(IF('SCADA Data'!$B$37:$B$8980=$B354,'SCADA Data'!H$37:H$8980,""),IF('SCADA Data - Historic'!$B$37:$B$8980=$B354,'SCADA Data - Historic'!H$37:H$8980,""))))</f>
        <v>192.44000244140625</v>
      </c>
      <c r="L354" s="250" t="str">
        <f t="array" aca="1" ref="L354" ca="1">IFERROR(INDEX('Data Tab - SH Infill'!$S$37:$S$402,MATCH($B354,INT('Data Tab - SH Infill'!$C$37:$C$402)*('Data Tab - SH Infill'!$S$37:$S$402&lt;&gt;""),0)),"")</f>
        <v/>
      </c>
    </row>
    <row r="355" spans="2:12" s="264" customFormat="1" x14ac:dyDescent="0.2">
      <c r="B355" s="265">
        <f t="shared" ca="1" si="5"/>
        <v>45271</v>
      </c>
      <c r="C355" s="266" cm="1">
        <f t="array" aca="1" ref="C355" ca="1">IF($B355="","",IFERROR(IF(INDEX('Data Tab - BV Infill'!R$37:R$1000,MATCH($B355,INT('Data Tab - BV Infill'!$C$37:$C$1000),0))="",NA(),INDEX('Data Tab - BV Infill'!R$37:R$1000,MATCH($B355,INT('Data Tab - BV Infill'!$C$37:$C$1000),0))),MAX(IF('SCADA Data'!$B$37:$B$402=$B355,'SCADA Data'!D$37:D$402,""),IF('SCADA Data - Historic'!$B$37:$B$402=$B355,'SCADA Data - Historic'!D$37:D$402,""))))</f>
        <v>166.6962890625</v>
      </c>
      <c r="D355" s="267" cm="1">
        <f t="array" aca="1" ref="D355" ca="1">IF($B355="","",IFERROR(IF(INDEX('Data Tab - BV Infill'!T$37:T$1000,MATCH($B355,INT('Data Tab - BV Infill'!$C$37:$C$1000),0))="",NA(),INDEX('Data Tab - BV Infill'!T$37:T$1000,MATCH($B355,INT('Data Tab - BV Infill'!$C$37:$C$1000),0))),MAX(IF('SCADA Data'!$B$37:$B$402=$B355,'SCADA Data'!E$37:E$402,""),IF('SCADA Data - Historic'!$B$37:$B$402=$B355,'SCADA Data - Historic'!E$37:E$402,""))))</f>
        <v>172.884765625</v>
      </c>
      <c r="E355" s="267" cm="1">
        <f t="array" aca="1" ref="E355" ca="1">IF($B355="","",IFERROR(IF(INDEX('Data Tab - BV Infill'!U$37:U$1000,MATCH($B355,INT('Data Tab - BV Infill'!$C$37:$C$1000),0))="",NA(),INDEX('Data Tab - BV Infill'!U$37:U$1000,MATCH($B355,INT('Data Tab - BV Infill'!$C$37:$C$1000),0))),MAX(IF('SCADA Data'!$B$37:$B$402=$B355,'SCADA Data'!F$37:F$402,""),IF('SCADA Data - Historic'!$B$37:$B$402=$B355,'SCADA Data - Historic'!F$37:F$402,""))))</f>
        <v>0</v>
      </c>
      <c r="F355" s="101" t="str">
        <f t="array" aca="1" ref="F355" ca="1">IFERROR(INDEX('Data Tab - BV Infill'!$S$37:$S$402,MATCH($B355,INT('Data Tab - BV Infill'!$C$37:$C$402)*('Data Tab - BV Infill'!$S$37:$S$402&lt;&gt;""),0)),"")</f>
        <v/>
      </c>
      <c r="G355" s="266" cm="1">
        <f t="array" aca="1" ref="G355" ca="1">IF($B355="","",IFERROR(IF(INDEX('Data Tab - MK Infill'!R$37:R$402,MATCH($B355,INT('Data Tab - MK Infill'!$C$37:$C$402),0))="",NA(),INDEX('Data Tab - MK Infill'!R$37:R$402,MATCH($B355,INT('Data Tab - MK Infill'!$C$37:$C$402),0))),MAX(IF('SCADA Data'!$B$37:$B$402=$B355,'SCADA Data'!G$37:G$402,""),IF('SCADA Data - Historic'!$B$37:$B$402=$B355,'SCADA Data - Historic'!G$37:G$402,""))))</f>
        <v>570</v>
      </c>
      <c r="H355" s="101" t="str">
        <f t="array" aca="1" ref="H355" ca="1">IFERROR(INDEX('Data Tab - MK Infill'!$S$37:$S$402,MATCH($B355,INT('Data Tab - MK Infill'!$C$37:$C$402)*('Data Tab - MK Infill'!$S$37:$S$402&lt;&gt;""),0)),"")</f>
        <v/>
      </c>
      <c r="I355" s="266" cm="1">
        <f t="array" aca="1" ref="I355" ca="1">IF($B355="","",IFERROR(IF(INDEX('Data Tab - NH Infill'!R$37:R$1000,MATCH($B355,INT('Data Tab - NH Infill'!$C$37:$C$1000),0))="",NA(),INDEX('Data Tab - NH Infill'!R$37:R$1000,MATCH($B355,INT('Data Tab - NH Infill'!$C$37:$C$1000),0))),MAX(IF('SCADA Data'!$B$37:$B$402=$B355,'SCADA Data'!I$37:I$402,""),IF('SCADA Data - Historic'!$B$37:$B$402=$B355,'SCADA Data - Historic'!I$37:I$402,""))))</f>
        <v>1247</v>
      </c>
      <c r="J355" s="101" t="str">
        <f t="array" aca="1" ref="J355" ca="1">IFERROR(INDEX('Data Tab - NH Infill'!$S$37:$S$1000,MATCH($B355,INT('Data Tab - NH Infill'!$C$37:$C$1000)*('Data Tab - NH Infill'!$S$37:$S$1000&lt;&gt;""),0)),"")</f>
        <v/>
      </c>
      <c r="K355" s="266">
        <f t="array" aca="1" ref="K355" ca="1">IF($B355="","",IFERROR(IF(INDEX('Data Tab - SH Infill'!R$37:R$402,MATCH($B355,INT('Data Tab - SH Infill'!$C$37:$C$402),0))="",NA(),INDEX('Data Tab - SH Infill'!R$37:R$402,MATCH($B355,INT('Data Tab - SH Infill'!$C$37:$C$402),0))),MAX(IF('SCADA Data'!$B$37:$B$8980=$B355,'SCADA Data'!H$37:H$8980,""),IF('SCADA Data - Historic'!$B$37:$B$8980=$B355,'SCADA Data - Historic'!H$37:H$8980,""))))</f>
        <v>176.75</v>
      </c>
      <c r="L355" s="249" t="str">
        <f t="array" aca="1" ref="L355" ca="1">IFERROR(INDEX('Data Tab - SH Infill'!$S$37:$S$402,MATCH($B355,INT('Data Tab - SH Infill'!$C$37:$C$402)*('Data Tab - SH Infill'!$S$37:$S$402&lt;&gt;""),0)),"")</f>
        <v/>
      </c>
    </row>
    <row r="356" spans="2:12" s="264" customFormat="1" x14ac:dyDescent="0.2">
      <c r="B356" s="265">
        <f t="shared" ca="1" si="5"/>
        <v>45272</v>
      </c>
      <c r="C356" s="268" cm="1">
        <f t="array" aca="1" ref="C356" ca="1">IF($B356="","",IFERROR(IF(INDEX('Data Tab - BV Infill'!R$37:R$1000,MATCH($B356,INT('Data Tab - BV Infill'!$C$37:$C$1000),0))="",NA(),INDEX('Data Tab - BV Infill'!R$37:R$1000,MATCH($B356,INT('Data Tab - BV Infill'!$C$37:$C$1000),0))),MAX(IF('SCADA Data'!$B$37:$B$402=$B356,'SCADA Data'!D$37:D$402,""),IF('SCADA Data - Historic'!$B$37:$B$402=$B356,'SCADA Data - Historic'!D$37:D$402,""))))</f>
        <v>154.5439453125</v>
      </c>
      <c r="D356" s="269" cm="1">
        <f t="array" aca="1" ref="D356" ca="1">IF($B356="","",IFERROR(IF(INDEX('Data Tab - BV Infill'!T$37:T$1000,MATCH($B356,INT('Data Tab - BV Infill'!$C$37:$C$1000),0))="",NA(),INDEX('Data Tab - BV Infill'!T$37:T$1000,MATCH($B356,INT('Data Tab - BV Infill'!$C$37:$C$1000),0))),MAX(IF('SCADA Data'!$B$37:$B$402=$B356,'SCADA Data'!E$37:E$402,""),IF('SCADA Data - Historic'!$B$37:$B$402=$B356,'SCADA Data - Historic'!E$37:E$402,""))))</f>
        <v>162.119140625</v>
      </c>
      <c r="E356" s="269" cm="1">
        <f t="array" aca="1" ref="E356" ca="1">IF($B356="","",IFERROR(IF(INDEX('Data Tab - BV Infill'!U$37:U$1000,MATCH($B356,INT('Data Tab - BV Infill'!$C$37:$C$1000),0))="",NA(),INDEX('Data Tab - BV Infill'!U$37:U$1000,MATCH($B356,INT('Data Tab - BV Infill'!$C$37:$C$1000),0))),MAX(IF('SCADA Data'!$B$37:$B$402=$B356,'SCADA Data'!F$37:F$402,""),IF('SCADA Data - Historic'!$B$37:$B$402=$B356,'SCADA Data - Historic'!F$37:F$402,""))))</f>
        <v>0</v>
      </c>
      <c r="F356" s="114" t="str">
        <f t="array" aca="1" ref="F356" ca="1">IFERROR(INDEX('Data Tab - BV Infill'!$S$37:$S$402,MATCH($B356,INT('Data Tab - BV Infill'!$C$37:$C$402)*('Data Tab - BV Infill'!$S$37:$S$402&lt;&gt;""),0)),"")</f>
        <v/>
      </c>
      <c r="G356" s="270" cm="1">
        <f t="array" aca="1" ref="G356" ca="1">IF($B356="","",IFERROR(IF(INDEX('Data Tab - MK Infill'!R$37:R$402,MATCH($B356,INT('Data Tab - MK Infill'!$C$37:$C$402),0))="",NA(),INDEX('Data Tab - MK Infill'!R$37:R$402,MATCH($B356,INT('Data Tab - MK Infill'!$C$37:$C$402),0))),MAX(IF('SCADA Data'!$B$37:$B$402=$B356,'SCADA Data'!G$37:G$402,""),IF('SCADA Data - Historic'!$B$37:$B$402=$B356,'SCADA Data - Historic'!G$37:G$402,""))))</f>
        <v>0</v>
      </c>
      <c r="H356" s="114" t="str">
        <f t="array" aca="1" ref="H356" ca="1">IFERROR(INDEX('Data Tab - MK Infill'!$S$37:$S$402,MATCH($B356,INT('Data Tab - MK Infill'!$C$37:$C$402)*('Data Tab - MK Infill'!$S$37:$S$402&lt;&gt;""),0)),"")</f>
        <v/>
      </c>
      <c r="I356" s="273" cm="1">
        <f t="array" aca="1" ref="I356" ca="1">IF($B356="","",IFERROR(IF(INDEX('Data Tab - NH Infill'!R$37:R$1000,MATCH($B356,INT('Data Tab - NH Infill'!$C$37:$C$1000),0))="",NA(),INDEX('Data Tab - NH Infill'!R$37:R$1000,MATCH($B356,INT('Data Tab - NH Infill'!$C$37:$C$1000),0))),MAX(IF('SCADA Data'!$B$37:$B$402=$B356,'SCADA Data'!I$37:I$402,""),IF('SCADA Data - Historic'!$B$37:$B$402=$B356,'SCADA Data - Historic'!I$37:I$402,""))))</f>
        <v>1229</v>
      </c>
      <c r="J356" s="114" t="str">
        <f t="array" aca="1" ref="J356" ca="1">IFERROR(INDEX('Data Tab - NH Infill'!$S$37:$S$1000,MATCH($B356,INT('Data Tab - NH Infill'!$C$37:$C$1000)*('Data Tab - NH Infill'!$S$37:$S$1000&lt;&gt;""),0)),"")</f>
        <v/>
      </c>
      <c r="K356" s="272">
        <f t="array" aca="1" ref="K356" ca="1">IF($B356="","",IFERROR(IF(INDEX('Data Tab - SH Infill'!R$37:R$402,MATCH($B356,INT('Data Tab - SH Infill'!$C$37:$C$402),0))="",NA(),INDEX('Data Tab - SH Infill'!R$37:R$402,MATCH($B356,INT('Data Tab - SH Infill'!$C$37:$C$402),0))),MAX(IF('SCADA Data'!$B$37:$B$8980=$B356,'SCADA Data'!H$37:H$8980,""),IF('SCADA Data - Historic'!$B$37:$B$8980=$B356,'SCADA Data - Historic'!H$37:H$8980,""))))</f>
        <v>177.86000061035156</v>
      </c>
      <c r="L356" s="250" t="str">
        <f t="array" aca="1" ref="L356" ca="1">IFERROR(INDEX('Data Tab - SH Infill'!$S$37:$S$402,MATCH($B356,INT('Data Tab - SH Infill'!$C$37:$C$402)*('Data Tab - SH Infill'!$S$37:$S$402&lt;&gt;""),0)),"")</f>
        <v/>
      </c>
    </row>
    <row r="357" spans="2:12" s="264" customFormat="1" x14ac:dyDescent="0.2">
      <c r="B357" s="265">
        <f t="shared" ca="1" si="5"/>
        <v>45273</v>
      </c>
      <c r="C357" s="266" cm="1">
        <f t="array" aca="1" ref="C357" ca="1">IF($B357="","",IFERROR(IF(INDEX('Data Tab - BV Infill'!R$37:R$1000,MATCH($B357,INT('Data Tab - BV Infill'!$C$37:$C$1000),0))="",NA(),INDEX('Data Tab - BV Infill'!R$37:R$1000,MATCH($B357,INT('Data Tab - BV Infill'!$C$37:$C$1000),0))),MAX(IF('SCADA Data'!$B$37:$B$402=$B357,'SCADA Data'!D$37:D$402,""),IF('SCADA Data - Historic'!$B$37:$B$402=$B357,'SCADA Data - Historic'!D$37:D$402,""))))</f>
        <v>158.478515625</v>
      </c>
      <c r="D357" s="267" cm="1">
        <f t="array" aca="1" ref="D357" ca="1">IF($B357="","",IFERROR(IF(INDEX('Data Tab - BV Infill'!T$37:T$1000,MATCH($B357,INT('Data Tab - BV Infill'!$C$37:$C$1000),0))="",NA(),INDEX('Data Tab - BV Infill'!T$37:T$1000,MATCH($B357,INT('Data Tab - BV Infill'!$C$37:$C$1000),0))),MAX(IF('SCADA Data'!$B$37:$B$402=$B357,'SCADA Data'!E$37:E$402,""),IF('SCADA Data - Historic'!$B$37:$B$402=$B357,'SCADA Data - Historic'!E$37:E$402,""))))</f>
        <v>135.205078125</v>
      </c>
      <c r="E357" s="267" cm="1">
        <f t="array" aca="1" ref="E357" ca="1">IF($B357="","",IFERROR(IF(INDEX('Data Tab - BV Infill'!U$37:U$1000,MATCH($B357,INT('Data Tab - BV Infill'!$C$37:$C$1000),0))="",NA(),INDEX('Data Tab - BV Infill'!U$37:U$1000,MATCH($B357,INT('Data Tab - BV Infill'!$C$37:$C$1000),0))),MAX(IF('SCADA Data'!$B$37:$B$402=$B357,'SCADA Data'!F$37:F$402,""),IF('SCADA Data - Historic'!$B$37:$B$402=$B357,'SCADA Data - Historic'!F$37:F$402,""))))</f>
        <v>0</v>
      </c>
      <c r="F357" s="101" t="str">
        <f t="array" aca="1" ref="F357" ca="1">IFERROR(INDEX('Data Tab - BV Infill'!$S$37:$S$402,MATCH($B357,INT('Data Tab - BV Infill'!$C$37:$C$402)*('Data Tab - BV Infill'!$S$37:$S$402&lt;&gt;""),0)),"")</f>
        <v/>
      </c>
      <c r="G357" s="266" cm="1">
        <f t="array" aca="1" ref="G357" ca="1">IF($B357="","",IFERROR(IF(INDEX('Data Tab - MK Infill'!R$37:R$402,MATCH($B357,INT('Data Tab - MK Infill'!$C$37:$C$402),0))="",NA(),INDEX('Data Tab - MK Infill'!R$37:R$402,MATCH($B357,INT('Data Tab - MK Infill'!$C$37:$C$402),0))),MAX(IF('SCADA Data'!$B$37:$B$402=$B357,'SCADA Data'!G$37:G$402,""),IF('SCADA Data - Historic'!$B$37:$B$402=$B357,'SCADA Data - Historic'!G$37:G$402,""))))</f>
        <v>1273</v>
      </c>
      <c r="H357" s="101" t="str">
        <f t="array" aca="1" ref="H357" ca="1">IFERROR(INDEX('Data Tab - MK Infill'!$S$37:$S$402,MATCH($B357,INT('Data Tab - MK Infill'!$C$37:$C$402)*('Data Tab - MK Infill'!$S$37:$S$402&lt;&gt;""),0)),"")</f>
        <v/>
      </c>
      <c r="I357" s="266" cm="1">
        <f t="array" aca="1" ref="I357" ca="1">IF($B357="","",IFERROR(IF(INDEX('Data Tab - NH Infill'!R$37:R$1000,MATCH($B357,INT('Data Tab - NH Infill'!$C$37:$C$1000),0))="",NA(),INDEX('Data Tab - NH Infill'!R$37:R$1000,MATCH($B357,INT('Data Tab - NH Infill'!$C$37:$C$1000),0))),MAX(IF('SCADA Data'!$B$37:$B$402=$B357,'SCADA Data'!I$37:I$402,""),IF('SCADA Data - Historic'!$B$37:$B$402=$B357,'SCADA Data - Historic'!I$37:I$402,""))))</f>
        <v>1193</v>
      </c>
      <c r="J357" s="101" t="str">
        <f t="array" aca="1" ref="J357" ca="1">IFERROR(INDEX('Data Tab - NH Infill'!$S$37:$S$1000,MATCH($B357,INT('Data Tab - NH Infill'!$C$37:$C$1000)*('Data Tab - NH Infill'!$S$37:$S$1000&lt;&gt;""),0)),"")</f>
        <v/>
      </c>
      <c r="K357" s="266">
        <f t="array" aca="1" ref="K357" ca="1">IF($B357="","",IFERROR(IF(INDEX('Data Tab - SH Infill'!R$37:R$402,MATCH($B357,INT('Data Tab - SH Infill'!$C$37:$C$402),0))="",NA(),INDEX('Data Tab - SH Infill'!R$37:R$402,MATCH($B357,INT('Data Tab - SH Infill'!$C$37:$C$402),0))),MAX(IF('SCADA Data'!$B$37:$B$8980=$B357,'SCADA Data'!H$37:H$8980,""),IF('SCADA Data - Historic'!$B$37:$B$8980=$B357,'SCADA Data - Historic'!H$37:H$8980,""))))</f>
        <v>180.24000549316406</v>
      </c>
      <c r="L357" s="249" t="str">
        <f t="array" aca="1" ref="L357" ca="1">IFERROR(INDEX('Data Tab - SH Infill'!$S$37:$S$402,MATCH($B357,INT('Data Tab - SH Infill'!$C$37:$C$402)*('Data Tab - SH Infill'!$S$37:$S$402&lt;&gt;""),0)),"")</f>
        <v/>
      </c>
    </row>
    <row r="358" spans="2:12" s="264" customFormat="1" x14ac:dyDescent="0.2">
      <c r="B358" s="265">
        <f t="shared" ca="1" si="5"/>
        <v>45274</v>
      </c>
      <c r="C358" s="268" cm="1">
        <f t="array" aca="1" ref="C358" ca="1">IF($B358="","",IFERROR(IF(INDEX('Data Tab - BV Infill'!R$37:R$1000,MATCH($B358,INT('Data Tab - BV Infill'!$C$37:$C$1000),0))="",NA(),INDEX('Data Tab - BV Infill'!R$37:R$1000,MATCH($B358,INT('Data Tab - BV Infill'!$C$37:$C$1000),0))),MAX(IF('SCADA Data'!$B$37:$B$402=$B358,'SCADA Data'!D$37:D$402,""),IF('SCADA Data - Historic'!$B$37:$B$402=$B358,'SCADA Data - Historic'!D$37:D$402,""))))</f>
        <v>172.72265625</v>
      </c>
      <c r="D358" s="269" cm="1">
        <f t="array" aca="1" ref="D358" ca="1">IF($B358="","",IFERROR(IF(INDEX('Data Tab - BV Infill'!T$37:T$1000,MATCH($B358,INT('Data Tab - BV Infill'!$C$37:$C$1000),0))="",NA(),INDEX('Data Tab - BV Infill'!T$37:T$1000,MATCH($B358,INT('Data Tab - BV Infill'!$C$37:$C$1000),0))),MAX(IF('SCADA Data'!$B$37:$B$402=$B358,'SCADA Data'!E$37:E$402,""),IF('SCADA Data - Historic'!$B$37:$B$402=$B358,'SCADA Data - Historic'!E$37:E$402,""))))</f>
        <v>182.40625</v>
      </c>
      <c r="E358" s="269" cm="1">
        <f t="array" aca="1" ref="E358" ca="1">IF($B358="","",IFERROR(IF(INDEX('Data Tab - BV Infill'!U$37:U$1000,MATCH($B358,INT('Data Tab - BV Infill'!$C$37:$C$1000),0))="",NA(),INDEX('Data Tab - BV Infill'!U$37:U$1000,MATCH($B358,INT('Data Tab - BV Infill'!$C$37:$C$1000),0))),MAX(IF('SCADA Data'!$B$37:$B$402=$B358,'SCADA Data'!F$37:F$402,""),IF('SCADA Data - Historic'!$B$37:$B$402=$B358,'SCADA Data - Historic'!F$37:F$402,""))))</f>
        <v>0</v>
      </c>
      <c r="F358" s="114" t="str">
        <f t="array" aca="1" ref="F358" ca="1">IFERROR(INDEX('Data Tab - BV Infill'!$S$37:$S$402,MATCH($B358,INT('Data Tab - BV Infill'!$C$37:$C$402)*('Data Tab - BV Infill'!$S$37:$S$402&lt;&gt;""),0)),"")</f>
        <v/>
      </c>
      <c r="G358" s="270" cm="1">
        <f t="array" aca="1" ref="G358" ca="1">IF($B358="","",IFERROR(IF(INDEX('Data Tab - MK Infill'!R$37:R$402,MATCH($B358,INT('Data Tab - MK Infill'!$C$37:$C$402),0))="",NA(),INDEX('Data Tab - MK Infill'!R$37:R$402,MATCH($B358,INT('Data Tab - MK Infill'!$C$37:$C$402),0))),MAX(IF('SCADA Data'!$B$37:$B$402=$B358,'SCADA Data'!G$37:G$402,""),IF('SCADA Data - Historic'!$B$37:$B$402=$B358,'SCADA Data - Historic'!G$37:G$402,""))))</f>
        <v>1250</v>
      </c>
      <c r="H358" s="114" t="str">
        <f t="array" aca="1" ref="H358" ca="1">IFERROR(INDEX('Data Tab - MK Infill'!$S$37:$S$402,MATCH($B358,INT('Data Tab - MK Infill'!$C$37:$C$402)*('Data Tab - MK Infill'!$S$37:$S$402&lt;&gt;""),0)),"")</f>
        <v/>
      </c>
      <c r="I358" s="273" cm="1">
        <f t="array" aca="1" ref="I358" ca="1">IF($B358="","",IFERROR(IF(INDEX('Data Tab - NH Infill'!R$37:R$1000,MATCH($B358,INT('Data Tab - NH Infill'!$C$37:$C$1000),0))="",NA(),INDEX('Data Tab - NH Infill'!R$37:R$1000,MATCH($B358,INT('Data Tab - NH Infill'!$C$37:$C$1000),0))),MAX(IF('SCADA Data'!$B$37:$B$402=$B358,'SCADA Data'!I$37:I$402,""),IF('SCADA Data - Historic'!$B$37:$B$402=$B358,'SCADA Data - Historic'!I$37:I$402,""))))</f>
        <v>1179</v>
      </c>
      <c r="J358" s="114" t="str">
        <f t="array" aca="1" ref="J358" ca="1">IFERROR(INDEX('Data Tab - NH Infill'!$S$37:$S$1000,MATCH($B358,INT('Data Tab - NH Infill'!$C$37:$C$1000)*('Data Tab - NH Infill'!$S$37:$S$1000&lt;&gt;""),0)),"")</f>
        <v/>
      </c>
      <c r="K358" s="272">
        <f t="array" aca="1" ref="K358" ca="1">IF($B358="","",IFERROR(IF(INDEX('Data Tab - SH Infill'!R$37:R$402,MATCH($B358,INT('Data Tab - SH Infill'!$C$37:$C$402),0))="",NA(),INDEX('Data Tab - SH Infill'!R$37:R$402,MATCH($B358,INT('Data Tab - SH Infill'!$C$37:$C$402),0))),MAX(IF('SCADA Data'!$B$37:$B$8980=$B358,'SCADA Data'!H$37:H$8980,""),IF('SCADA Data - Historic'!$B$37:$B$8980=$B358,'SCADA Data - Historic'!H$37:H$8980,""))))</f>
        <v>177.94000244140625</v>
      </c>
      <c r="L358" s="250" t="str">
        <f t="array" aca="1" ref="L358" ca="1">IFERROR(INDEX('Data Tab - SH Infill'!$S$37:$S$402,MATCH($B358,INT('Data Tab - SH Infill'!$C$37:$C$402)*('Data Tab - SH Infill'!$S$37:$S$402&lt;&gt;""),0)),"")</f>
        <v/>
      </c>
    </row>
    <row r="359" spans="2:12" s="264" customFormat="1" x14ac:dyDescent="0.2">
      <c r="B359" s="265">
        <f t="shared" ca="1" si="5"/>
        <v>45275</v>
      </c>
      <c r="C359" s="266" cm="1">
        <f t="array" aca="1" ref="C359" ca="1">IF($B359="","",IFERROR(IF(INDEX('Data Tab - BV Infill'!R$37:R$1000,MATCH($B359,INT('Data Tab - BV Infill'!$C$37:$C$1000),0))="",NA(),INDEX('Data Tab - BV Infill'!R$37:R$1000,MATCH($B359,INT('Data Tab - BV Infill'!$C$37:$C$1000),0))),MAX(IF('SCADA Data'!$B$37:$B$402=$B359,'SCADA Data'!D$37:D$402,""),IF('SCADA Data - Historic'!$B$37:$B$402=$B359,'SCADA Data - Historic'!D$37:D$402,""))))</f>
        <v>179.0478515625</v>
      </c>
      <c r="D359" s="267" cm="1">
        <f t="array" aca="1" ref="D359" ca="1">IF($B359="","",IFERROR(IF(INDEX('Data Tab - BV Infill'!T$37:T$1000,MATCH($B359,INT('Data Tab - BV Infill'!$C$37:$C$1000),0))="",NA(),INDEX('Data Tab - BV Infill'!T$37:T$1000,MATCH($B359,INT('Data Tab - BV Infill'!$C$37:$C$1000),0))),MAX(IF('SCADA Data'!$B$37:$B$402=$B359,'SCADA Data'!E$37:E$402,""),IF('SCADA Data - Historic'!$B$37:$B$402=$B359,'SCADA Data - Historic'!E$37:E$402,""))))</f>
        <v>167.4765625</v>
      </c>
      <c r="E359" s="267" cm="1">
        <f t="array" aca="1" ref="E359" ca="1">IF($B359="","",IFERROR(IF(INDEX('Data Tab - BV Infill'!U$37:U$1000,MATCH($B359,INT('Data Tab - BV Infill'!$C$37:$C$1000),0))="",NA(),INDEX('Data Tab - BV Infill'!U$37:U$1000,MATCH($B359,INT('Data Tab - BV Infill'!$C$37:$C$1000),0))),MAX(IF('SCADA Data'!$B$37:$B$402=$B359,'SCADA Data'!F$37:F$402,""),IF('SCADA Data - Historic'!$B$37:$B$402=$B359,'SCADA Data - Historic'!F$37:F$402,""))))</f>
        <v>0</v>
      </c>
      <c r="F359" s="101" t="str">
        <f t="array" aca="1" ref="F359" ca="1">IFERROR(INDEX('Data Tab - BV Infill'!$S$37:$S$402,MATCH($B359,INT('Data Tab - BV Infill'!$C$37:$C$402)*('Data Tab - BV Infill'!$S$37:$S$402&lt;&gt;""),0)),"")</f>
        <v/>
      </c>
      <c r="G359" s="266" cm="1">
        <f t="array" aca="1" ref="G359" ca="1">IF($B359="","",IFERROR(IF(INDEX('Data Tab - MK Infill'!R$37:R$402,MATCH($B359,INT('Data Tab - MK Infill'!$C$37:$C$402),0))="",NA(),INDEX('Data Tab - MK Infill'!R$37:R$402,MATCH($B359,INT('Data Tab - MK Infill'!$C$37:$C$402),0))),MAX(IF('SCADA Data'!$B$37:$B$402=$B359,'SCADA Data'!G$37:G$402,""),IF('SCADA Data - Historic'!$B$37:$B$402=$B359,'SCADA Data - Historic'!G$37:G$402,""))))</f>
        <v>922</v>
      </c>
      <c r="H359" s="101" t="str">
        <f t="array" aca="1" ref="H359" ca="1">IFERROR(INDEX('Data Tab - MK Infill'!$S$37:$S$402,MATCH($B359,INT('Data Tab - MK Infill'!$C$37:$C$402)*('Data Tab - MK Infill'!$S$37:$S$402&lt;&gt;""),0)),"")</f>
        <v/>
      </c>
      <c r="I359" s="266" cm="1">
        <f t="array" aca="1" ref="I359" ca="1">IF($B359="","",IFERROR(IF(INDEX('Data Tab - NH Infill'!R$37:R$1000,MATCH($B359,INT('Data Tab - NH Infill'!$C$37:$C$1000),0))="",NA(),INDEX('Data Tab - NH Infill'!R$37:R$1000,MATCH($B359,INT('Data Tab - NH Infill'!$C$37:$C$1000),0))),MAX(IF('SCADA Data'!$B$37:$B$402=$B359,'SCADA Data'!I$37:I$402,""),IF('SCADA Data - Historic'!$B$37:$B$402=$B359,'SCADA Data - Historic'!I$37:I$402,""))))</f>
        <v>1195.5</v>
      </c>
      <c r="J359" s="101" t="str">
        <f t="array" aca="1" ref="J359" ca="1">IFERROR(INDEX('Data Tab - NH Infill'!$S$37:$S$1000,MATCH($B359,INT('Data Tab - NH Infill'!$C$37:$C$1000)*('Data Tab - NH Infill'!$S$37:$S$1000&lt;&gt;""),0)),"")</f>
        <v/>
      </c>
      <c r="K359" s="266">
        <f t="array" aca="1" ref="K359" ca="1">IF($B359="","",IFERROR(IF(INDEX('Data Tab - SH Infill'!R$37:R$402,MATCH($B359,INT('Data Tab - SH Infill'!$C$37:$C$402),0))="",NA(),INDEX('Data Tab - SH Infill'!R$37:R$402,MATCH($B359,INT('Data Tab - SH Infill'!$C$37:$C$402),0))),MAX(IF('SCADA Data'!$B$37:$B$8980=$B359,'SCADA Data'!H$37:H$8980,""),IF('SCADA Data - Historic'!$B$37:$B$8980=$B359,'SCADA Data - Historic'!H$37:H$8980,""))))</f>
        <v>179.19999694824219</v>
      </c>
      <c r="L359" s="249" t="str">
        <f t="array" aca="1" ref="L359" ca="1">IFERROR(INDEX('Data Tab - SH Infill'!$S$37:$S$402,MATCH($B359,INT('Data Tab - SH Infill'!$C$37:$C$402)*('Data Tab - SH Infill'!$S$37:$S$402&lt;&gt;""),0)),"")</f>
        <v/>
      </c>
    </row>
    <row r="360" spans="2:12" s="264" customFormat="1" x14ac:dyDescent="0.2">
      <c r="B360" s="265">
        <f t="shared" ca="1" si="5"/>
        <v>45276</v>
      </c>
      <c r="C360" s="268" cm="1">
        <f t="array" aca="1" ref="C360" ca="1">IF($B360="","",IFERROR(IF(INDEX('Data Tab - BV Infill'!R$37:R$1000,MATCH($B360,INT('Data Tab - BV Infill'!$C$37:$C$1000),0))="",NA(),INDEX('Data Tab - BV Infill'!R$37:R$1000,MATCH($B360,INT('Data Tab - BV Infill'!$C$37:$C$1000),0))),MAX(IF('SCADA Data'!$B$37:$B$402=$B360,'SCADA Data'!D$37:D$402,""),IF('SCADA Data - Historic'!$B$37:$B$402=$B360,'SCADA Data - Historic'!D$37:D$402,""))))</f>
        <v>172.4736328125</v>
      </c>
      <c r="D360" s="269" cm="1">
        <f t="array" aca="1" ref="D360" ca="1">IF($B360="","",IFERROR(IF(INDEX('Data Tab - BV Infill'!T$37:T$1000,MATCH($B360,INT('Data Tab - BV Infill'!$C$37:$C$1000),0))="",NA(),INDEX('Data Tab - BV Infill'!T$37:T$1000,MATCH($B360,INT('Data Tab - BV Infill'!$C$37:$C$1000),0))),MAX(IF('SCADA Data'!$B$37:$B$402=$B360,'SCADA Data'!E$37:E$402,""),IF('SCADA Data - Historic'!$B$37:$B$402=$B360,'SCADA Data - Historic'!E$37:E$402,""))))</f>
        <v>181.923828125</v>
      </c>
      <c r="E360" s="269" cm="1">
        <f t="array" aca="1" ref="E360" ca="1">IF($B360="","",IFERROR(IF(INDEX('Data Tab - BV Infill'!U$37:U$1000,MATCH($B360,INT('Data Tab - BV Infill'!$C$37:$C$1000),0))="",NA(),INDEX('Data Tab - BV Infill'!U$37:U$1000,MATCH($B360,INT('Data Tab - BV Infill'!$C$37:$C$1000),0))),MAX(IF('SCADA Data'!$B$37:$B$402=$B360,'SCADA Data'!F$37:F$402,""),IF('SCADA Data - Historic'!$B$37:$B$402=$B360,'SCADA Data - Historic'!F$37:F$402,""))))</f>
        <v>0</v>
      </c>
      <c r="F360" s="114" t="str">
        <f t="array" aca="1" ref="F360" ca="1">IFERROR(INDEX('Data Tab - BV Infill'!$S$37:$S$402,MATCH($B360,INT('Data Tab - BV Infill'!$C$37:$C$402)*('Data Tab - BV Infill'!$S$37:$S$402&lt;&gt;""),0)),"")</f>
        <v/>
      </c>
      <c r="G360" s="270" cm="1">
        <f t="array" aca="1" ref="G360" ca="1">IF($B360="","",IFERROR(IF(INDEX('Data Tab - MK Infill'!R$37:R$402,MATCH($B360,INT('Data Tab - MK Infill'!$C$37:$C$402),0))="",NA(),INDEX('Data Tab - MK Infill'!R$37:R$402,MATCH($B360,INT('Data Tab - MK Infill'!$C$37:$C$402),0))),MAX(IF('SCADA Data'!$B$37:$B$402=$B360,'SCADA Data'!G$37:G$402,""),IF('SCADA Data - Historic'!$B$37:$B$402=$B360,'SCADA Data - Historic'!G$37:G$402,""))))</f>
        <v>792</v>
      </c>
      <c r="H360" s="114" t="str">
        <f t="array" aca="1" ref="H360" ca="1">IFERROR(INDEX('Data Tab - MK Infill'!$S$37:$S$402,MATCH($B360,INT('Data Tab - MK Infill'!$C$37:$C$402)*('Data Tab - MK Infill'!$S$37:$S$402&lt;&gt;""),0)),"")</f>
        <v/>
      </c>
      <c r="I360" s="273" cm="1">
        <f t="array" aca="1" ref="I360" ca="1">IF($B360="","",IFERROR(IF(INDEX('Data Tab - NH Infill'!R$37:R$1000,MATCH($B360,INT('Data Tab - NH Infill'!$C$37:$C$1000),0))="",NA(),INDEX('Data Tab - NH Infill'!R$37:R$1000,MATCH($B360,INT('Data Tab - NH Infill'!$C$37:$C$1000),0))),MAX(IF('SCADA Data'!$B$37:$B$402=$B360,'SCADA Data'!I$37:I$402,""),IF('SCADA Data - Historic'!$B$37:$B$402=$B360,'SCADA Data - Historic'!I$37:I$402,""))))</f>
        <v>1272</v>
      </c>
      <c r="J360" s="114" t="str">
        <f t="array" aca="1" ref="J360" ca="1">IFERROR(INDEX('Data Tab - NH Infill'!$S$37:$S$1000,MATCH($B360,INT('Data Tab - NH Infill'!$C$37:$C$1000)*('Data Tab - NH Infill'!$S$37:$S$1000&lt;&gt;""),0)),"")</f>
        <v/>
      </c>
      <c r="K360" s="272">
        <f t="array" aca="1" ref="K360" ca="1">IF($B360="","",IFERROR(IF(INDEX('Data Tab - SH Infill'!R$37:R$402,MATCH($B360,INT('Data Tab - SH Infill'!$C$37:$C$402),0))="",NA(),INDEX('Data Tab - SH Infill'!R$37:R$402,MATCH($B360,INT('Data Tab - SH Infill'!$C$37:$C$402),0))),MAX(IF('SCADA Data'!$B$37:$B$8980=$B360,'SCADA Data'!H$37:H$8980,""),IF('SCADA Data - Historic'!$B$37:$B$8980=$B360,'SCADA Data - Historic'!H$37:H$8980,""))))</f>
        <v>200.08999633789063</v>
      </c>
      <c r="L360" s="250" t="str">
        <f t="array" aca="1" ref="L360" ca="1">IFERROR(INDEX('Data Tab - SH Infill'!$S$37:$S$402,MATCH($B360,INT('Data Tab - SH Infill'!$C$37:$C$402)*('Data Tab - SH Infill'!$S$37:$S$402&lt;&gt;""),0)),"")</f>
        <v/>
      </c>
    </row>
    <row r="361" spans="2:12" s="264" customFormat="1" x14ac:dyDescent="0.2">
      <c r="B361" s="265">
        <f t="shared" ca="1" si="5"/>
        <v>45277</v>
      </c>
      <c r="C361" s="266" cm="1">
        <f t="array" aca="1" ref="C361" ca="1">IF($B361="","",IFERROR(IF(INDEX('Data Tab - BV Infill'!R$37:R$1000,MATCH($B361,INT('Data Tab - BV Infill'!$C$37:$C$1000),0))="",NA(),INDEX('Data Tab - BV Infill'!R$37:R$1000,MATCH($B361,INT('Data Tab - BV Infill'!$C$37:$C$1000),0))),MAX(IF('SCADA Data'!$B$37:$B$402=$B361,'SCADA Data'!D$37:D$402,""),IF('SCADA Data - Historic'!$B$37:$B$402=$B361,'SCADA Data - Historic'!D$37:D$402,""))))</f>
        <v>162.8115234375</v>
      </c>
      <c r="D361" s="267" cm="1">
        <f t="array" aca="1" ref="D361" ca="1">IF($B361="","",IFERROR(IF(INDEX('Data Tab - BV Infill'!T$37:T$1000,MATCH($B361,INT('Data Tab - BV Infill'!$C$37:$C$1000),0))="",NA(),INDEX('Data Tab - BV Infill'!T$37:T$1000,MATCH($B361,INT('Data Tab - BV Infill'!$C$37:$C$1000),0))),MAX(IF('SCADA Data'!$B$37:$B$402=$B361,'SCADA Data'!E$37:E$402,""),IF('SCADA Data - Historic'!$B$37:$B$402=$B361,'SCADA Data - Historic'!E$37:E$402,""))))</f>
        <v>161.458984375</v>
      </c>
      <c r="E361" s="267" cm="1">
        <f t="array" aca="1" ref="E361" ca="1">IF($B361="","",IFERROR(IF(INDEX('Data Tab - BV Infill'!U$37:U$1000,MATCH($B361,INT('Data Tab - BV Infill'!$C$37:$C$1000),0))="",NA(),INDEX('Data Tab - BV Infill'!U$37:U$1000,MATCH($B361,INT('Data Tab - BV Infill'!$C$37:$C$1000),0))),MAX(IF('SCADA Data'!$B$37:$B$402=$B361,'SCADA Data'!F$37:F$402,""),IF('SCADA Data - Historic'!$B$37:$B$402=$B361,'SCADA Data - Historic'!F$37:F$402,""))))</f>
        <v>0</v>
      </c>
      <c r="F361" s="101" t="str">
        <f t="array" aca="1" ref="F361" ca="1">IFERROR(INDEX('Data Tab - BV Infill'!$S$37:$S$402,MATCH($B361,INT('Data Tab - BV Infill'!$C$37:$C$402)*('Data Tab - BV Infill'!$S$37:$S$402&lt;&gt;""),0)),"")</f>
        <v/>
      </c>
      <c r="G361" s="266" cm="1">
        <f t="array" aca="1" ref="G361" ca="1">IF($B361="","",IFERROR(IF(INDEX('Data Tab - MK Infill'!R$37:R$402,MATCH($B361,INT('Data Tab - MK Infill'!$C$37:$C$402),0))="",NA(),INDEX('Data Tab - MK Infill'!R$37:R$402,MATCH($B361,INT('Data Tab - MK Infill'!$C$37:$C$402),0))),MAX(IF('SCADA Data'!$B$37:$B$402=$B361,'SCADA Data'!G$37:G$402,""),IF('SCADA Data - Historic'!$B$37:$B$402=$B361,'SCADA Data - Historic'!G$37:G$402,""))))</f>
        <v>709</v>
      </c>
      <c r="H361" s="101" t="str">
        <f t="array" aca="1" ref="H361" ca="1">IFERROR(INDEX('Data Tab - MK Infill'!$S$37:$S$402,MATCH($B361,INT('Data Tab - MK Infill'!$C$37:$C$402)*('Data Tab - MK Infill'!$S$37:$S$402&lt;&gt;""),0)),"")</f>
        <v/>
      </c>
      <c r="I361" s="266" cm="1">
        <f t="array" aca="1" ref="I361" ca="1">IF($B361="","",IFERROR(IF(INDEX('Data Tab - NH Infill'!R$37:R$1000,MATCH($B361,INT('Data Tab - NH Infill'!$C$37:$C$1000),0))="",NA(),INDEX('Data Tab - NH Infill'!R$37:R$1000,MATCH($B361,INT('Data Tab - NH Infill'!$C$37:$C$1000),0))),MAX(IF('SCADA Data'!$B$37:$B$402=$B361,'SCADA Data'!I$37:I$402,""),IF('SCADA Data - Historic'!$B$37:$B$402=$B361,'SCADA Data - Historic'!I$37:I$402,""))))</f>
        <v>1239</v>
      </c>
      <c r="J361" s="101" t="str">
        <f t="array" aca="1" ref="J361" ca="1">IFERROR(INDEX('Data Tab - NH Infill'!$S$37:$S$1000,MATCH($B361,INT('Data Tab - NH Infill'!$C$37:$C$1000)*('Data Tab - NH Infill'!$S$37:$S$1000&lt;&gt;""),0)),"")</f>
        <v/>
      </c>
      <c r="K361" s="266">
        <f t="array" aca="1" ref="K361" ca="1">IF($B361="","",IFERROR(IF(INDEX('Data Tab - SH Infill'!R$37:R$402,MATCH($B361,INT('Data Tab - SH Infill'!$C$37:$C$402),0))="",NA(),INDEX('Data Tab - SH Infill'!R$37:R$402,MATCH($B361,INT('Data Tab - SH Infill'!$C$37:$C$402),0))),MAX(IF('SCADA Data'!$B$37:$B$8980=$B361,'SCADA Data'!H$37:H$8980,""),IF('SCADA Data - Historic'!$B$37:$B$8980=$B361,'SCADA Data - Historic'!H$37:H$8980,""))))</f>
        <v>199.86000061035156</v>
      </c>
      <c r="L361" s="249" t="str">
        <f t="array" aca="1" ref="L361" ca="1">IFERROR(INDEX('Data Tab - SH Infill'!$S$37:$S$402,MATCH($B361,INT('Data Tab - SH Infill'!$C$37:$C$402)*('Data Tab - SH Infill'!$S$37:$S$402&lt;&gt;""),0)),"")</f>
        <v/>
      </c>
    </row>
    <row r="362" spans="2:12" s="264" customFormat="1" x14ac:dyDescent="0.2">
      <c r="B362" s="265">
        <f t="shared" ca="1" si="5"/>
        <v>45278</v>
      </c>
      <c r="C362" s="268" cm="1">
        <f t="array" aca="1" ref="C362" ca="1">IF($B362="","",IFERROR(IF(INDEX('Data Tab - BV Infill'!R$37:R$1000,MATCH($B362,INT('Data Tab - BV Infill'!$C$37:$C$1000),0))="",NA(),INDEX('Data Tab - BV Infill'!R$37:R$1000,MATCH($B362,INT('Data Tab - BV Infill'!$C$37:$C$1000),0))),MAX(IF('SCADA Data'!$B$37:$B$402=$B362,'SCADA Data'!D$37:D$402,""),IF('SCADA Data - Historic'!$B$37:$B$402=$B362,'SCADA Data - Historic'!D$37:D$402,""))))</f>
        <v>164.654296875</v>
      </c>
      <c r="D362" s="269" cm="1">
        <f t="array" aca="1" ref="D362" ca="1">IF($B362="","",IFERROR(IF(INDEX('Data Tab - BV Infill'!T$37:T$1000,MATCH($B362,INT('Data Tab - BV Infill'!$C$37:$C$1000),0))="",NA(),INDEX('Data Tab - BV Infill'!T$37:T$1000,MATCH($B362,INT('Data Tab - BV Infill'!$C$37:$C$1000),0))),MAX(IF('SCADA Data'!$B$37:$B$402=$B362,'SCADA Data'!E$37:E$402,""),IF('SCADA Data - Historic'!$B$37:$B$402=$B362,'SCADA Data - Historic'!E$37:E$402,""))))</f>
        <v>137.744140625</v>
      </c>
      <c r="E362" s="269" cm="1">
        <f t="array" aca="1" ref="E362" ca="1">IF($B362="","",IFERROR(IF(INDEX('Data Tab - BV Infill'!U$37:U$1000,MATCH($B362,INT('Data Tab - BV Infill'!$C$37:$C$1000),0))="",NA(),INDEX('Data Tab - BV Infill'!U$37:U$1000,MATCH($B362,INT('Data Tab - BV Infill'!$C$37:$C$1000),0))),MAX(IF('SCADA Data'!$B$37:$B$402=$B362,'SCADA Data'!F$37:F$402,""),IF('SCADA Data - Historic'!$B$37:$B$402=$B362,'SCADA Data - Historic'!F$37:F$402,""))))</f>
        <v>0</v>
      </c>
      <c r="F362" s="114" t="str">
        <f t="array" aca="1" ref="F362" ca="1">IFERROR(INDEX('Data Tab - BV Infill'!$S$37:$S$402,MATCH($B362,INT('Data Tab - BV Infill'!$C$37:$C$402)*('Data Tab - BV Infill'!$S$37:$S$402&lt;&gt;""),0)),"")</f>
        <v/>
      </c>
      <c r="G362" s="270" cm="1">
        <f t="array" aca="1" ref="G362" ca="1">IF($B362="","",IFERROR(IF(INDEX('Data Tab - MK Infill'!R$37:R$402,MATCH($B362,INT('Data Tab - MK Infill'!$C$37:$C$402),0))="",NA(),INDEX('Data Tab - MK Infill'!R$37:R$402,MATCH($B362,INT('Data Tab - MK Infill'!$C$37:$C$402),0))),MAX(IF('SCADA Data'!$B$37:$B$402=$B362,'SCADA Data'!G$37:G$402,""),IF('SCADA Data - Historic'!$B$37:$B$402=$B362,'SCADA Data - Historic'!G$37:G$402,""))))</f>
        <v>808</v>
      </c>
      <c r="H362" s="114" t="str">
        <f t="array" aca="1" ref="H362" ca="1">IFERROR(INDEX('Data Tab - MK Infill'!$S$37:$S$402,MATCH($B362,INT('Data Tab - MK Infill'!$C$37:$C$402)*('Data Tab - MK Infill'!$S$37:$S$402&lt;&gt;""),0)),"")</f>
        <v/>
      </c>
      <c r="I362" s="273" cm="1">
        <f t="array" aca="1" ref="I362" ca="1">IF($B362="","",IFERROR(IF(INDEX('Data Tab - NH Infill'!R$37:R$1000,MATCH($B362,INT('Data Tab - NH Infill'!$C$37:$C$1000),0))="",NA(),INDEX('Data Tab - NH Infill'!R$37:R$1000,MATCH($B362,INT('Data Tab - NH Infill'!$C$37:$C$1000),0))),MAX(IF('SCADA Data'!$B$37:$B$402=$B362,'SCADA Data'!I$37:I$402,""),IF('SCADA Data - Historic'!$B$37:$B$402=$B362,'SCADA Data - Historic'!I$37:I$402,""))))</f>
        <v>1310</v>
      </c>
      <c r="J362" s="114" t="str">
        <f t="array" aca="1" ref="J362" ca="1">IFERROR(INDEX('Data Tab - NH Infill'!$S$37:$S$1000,MATCH($B362,INT('Data Tab - NH Infill'!$C$37:$C$1000)*('Data Tab - NH Infill'!$S$37:$S$1000&lt;&gt;""),0)),"")</f>
        <v/>
      </c>
      <c r="K362" s="272">
        <f t="array" aca="1" ref="K362" ca="1">IF($B362="","",IFERROR(IF(INDEX('Data Tab - SH Infill'!R$37:R$402,MATCH($B362,INT('Data Tab - SH Infill'!$C$37:$C$402),0))="",NA(),INDEX('Data Tab - SH Infill'!R$37:R$402,MATCH($B362,INT('Data Tab - SH Infill'!$C$37:$C$402),0))),MAX(IF('SCADA Data'!$B$37:$B$8980=$B362,'SCADA Data'!H$37:H$8980,""),IF('SCADA Data - Historic'!$B$37:$B$8980=$B362,'SCADA Data - Historic'!H$37:H$8980,""))))</f>
        <v>210.25</v>
      </c>
      <c r="L362" s="250" t="str">
        <f t="array" aca="1" ref="L362" ca="1">IFERROR(INDEX('Data Tab - SH Infill'!$S$37:$S$402,MATCH($B362,INT('Data Tab - SH Infill'!$C$37:$C$402)*('Data Tab - SH Infill'!$S$37:$S$402&lt;&gt;""),0)),"")</f>
        <v/>
      </c>
    </row>
    <row r="363" spans="2:12" s="264" customFormat="1" x14ac:dyDescent="0.2">
      <c r="B363" s="265">
        <f t="shared" ca="1" si="5"/>
        <v>45279</v>
      </c>
      <c r="C363" s="266" cm="1">
        <f t="array" aca="1" ref="C363" ca="1">IF($B363="","",IFERROR(IF(INDEX('Data Tab - BV Infill'!R$37:R$1000,MATCH($B363,INT('Data Tab - BV Infill'!$C$37:$C$1000),0))="",NA(),INDEX('Data Tab - BV Infill'!R$37:R$1000,MATCH($B363,INT('Data Tab - BV Infill'!$C$37:$C$1000),0))),MAX(IF('SCADA Data'!$B$37:$B$402=$B363,'SCADA Data'!D$37:D$402,""),IF('SCADA Data - Historic'!$B$37:$B$402=$B363,'SCADA Data - Historic'!D$37:D$402,""))))</f>
        <v>150.80859375</v>
      </c>
      <c r="D363" s="267" cm="1">
        <f t="array" aca="1" ref="D363" ca="1">IF($B363="","",IFERROR(IF(INDEX('Data Tab - BV Infill'!T$37:T$1000,MATCH($B363,INT('Data Tab - BV Infill'!$C$37:$C$1000),0))="",NA(),INDEX('Data Tab - BV Infill'!T$37:T$1000,MATCH($B363,INT('Data Tab - BV Infill'!$C$37:$C$1000),0))),MAX(IF('SCADA Data'!$B$37:$B$402=$B363,'SCADA Data'!E$37:E$402,""),IF('SCADA Data - Historic'!$B$37:$B$402=$B363,'SCADA Data - Historic'!E$37:E$402,""))))</f>
        <v>180.93359375</v>
      </c>
      <c r="E363" s="267" cm="1">
        <f t="array" aca="1" ref="E363" ca="1">IF($B363="","",IFERROR(IF(INDEX('Data Tab - BV Infill'!U$37:U$1000,MATCH($B363,INT('Data Tab - BV Infill'!$C$37:$C$1000),0))="",NA(),INDEX('Data Tab - BV Infill'!U$37:U$1000,MATCH($B363,INT('Data Tab - BV Infill'!$C$37:$C$1000),0))),MAX(IF('SCADA Data'!$B$37:$B$402=$B363,'SCADA Data'!F$37:F$402,""),IF('SCADA Data - Historic'!$B$37:$B$402=$B363,'SCADA Data - Historic'!F$37:F$402,""))))</f>
        <v>0</v>
      </c>
      <c r="F363" s="101" t="str">
        <f t="array" aca="1" ref="F363" ca="1">IFERROR(INDEX('Data Tab - BV Infill'!$S$37:$S$402,MATCH($B363,INT('Data Tab - BV Infill'!$C$37:$C$402)*('Data Tab - BV Infill'!$S$37:$S$402&lt;&gt;""),0)),"")</f>
        <v/>
      </c>
      <c r="G363" s="266" cm="1">
        <f t="array" aca="1" ref="G363" ca="1">IF($B363="","",IFERROR(IF(INDEX('Data Tab - MK Infill'!R$37:R$402,MATCH($B363,INT('Data Tab - MK Infill'!$C$37:$C$402),0))="",NA(),INDEX('Data Tab - MK Infill'!R$37:R$402,MATCH($B363,INT('Data Tab - MK Infill'!$C$37:$C$402),0))),MAX(IF('SCADA Data'!$B$37:$B$402=$B363,'SCADA Data'!G$37:G$402,""),IF('SCADA Data - Historic'!$B$37:$B$402=$B363,'SCADA Data - Historic'!G$37:G$402,""))))</f>
        <v>711</v>
      </c>
      <c r="H363" s="101" t="str">
        <f t="array" aca="1" ref="H363" ca="1">IFERROR(INDEX('Data Tab - MK Infill'!$S$37:$S$402,MATCH($B363,INT('Data Tab - MK Infill'!$C$37:$C$402)*('Data Tab - MK Infill'!$S$37:$S$402&lt;&gt;""),0)),"")</f>
        <v/>
      </c>
      <c r="I363" s="266" cm="1">
        <f t="array" aca="1" ref="I363" ca="1">IF($B363="","",IFERROR(IF(INDEX('Data Tab - NH Infill'!R$37:R$1000,MATCH($B363,INT('Data Tab - NH Infill'!$C$37:$C$1000),0))="",NA(),INDEX('Data Tab - NH Infill'!R$37:R$1000,MATCH($B363,INT('Data Tab - NH Infill'!$C$37:$C$1000),0))),MAX(IF('SCADA Data'!$B$37:$B$402=$B363,'SCADA Data'!I$37:I$402,""),IF('SCADA Data - Historic'!$B$37:$B$402=$B363,'SCADA Data - Historic'!I$37:I$402,""))))</f>
        <v>1310</v>
      </c>
      <c r="J363" s="101" t="str">
        <f t="array" aca="1" ref="J363" ca="1">IFERROR(INDEX('Data Tab - NH Infill'!$S$37:$S$1000,MATCH($B363,INT('Data Tab - NH Infill'!$C$37:$C$1000)*('Data Tab - NH Infill'!$S$37:$S$1000&lt;&gt;""),0)),"")</f>
        <v/>
      </c>
      <c r="K363" s="266">
        <f t="array" aca="1" ref="K363" ca="1">IF($B363="","",IFERROR(IF(INDEX('Data Tab - SH Infill'!R$37:R$402,MATCH($B363,INT('Data Tab - SH Infill'!$C$37:$C$402),0))="",NA(),INDEX('Data Tab - SH Infill'!R$37:R$402,MATCH($B363,INT('Data Tab - SH Infill'!$C$37:$C$402),0))),MAX(IF('SCADA Data'!$B$37:$B$8980=$B363,'SCADA Data'!H$37:H$8980,""),IF('SCADA Data - Historic'!$B$37:$B$8980=$B363,'SCADA Data - Historic'!H$37:H$8980,""))))</f>
        <v>215.14999389648438</v>
      </c>
      <c r="L363" s="249" t="str">
        <f t="array" aca="1" ref="L363" ca="1">IFERROR(INDEX('Data Tab - SH Infill'!$S$37:$S$402,MATCH($B363,INT('Data Tab - SH Infill'!$C$37:$C$402)*('Data Tab - SH Infill'!$S$37:$S$402&lt;&gt;""),0)),"")</f>
        <v/>
      </c>
    </row>
    <row r="364" spans="2:12" s="264" customFormat="1" x14ac:dyDescent="0.2">
      <c r="B364" s="265">
        <f t="shared" ca="1" si="5"/>
        <v>45280</v>
      </c>
      <c r="C364" s="268" cm="1">
        <f t="array" aca="1" ref="C364" ca="1">IF($B364="","",IFERROR(IF(INDEX('Data Tab - BV Infill'!R$37:R$1000,MATCH($B364,INT('Data Tab - BV Infill'!$C$37:$C$1000),0))="",NA(),INDEX('Data Tab - BV Infill'!R$37:R$1000,MATCH($B364,INT('Data Tab - BV Infill'!$C$37:$C$1000),0))),MAX(IF('SCADA Data'!$B$37:$B$402=$B364,'SCADA Data'!D$37:D$402,""),IF('SCADA Data - Historic'!$B$37:$B$402=$B364,'SCADA Data - Historic'!D$37:D$402,""))))</f>
        <v>177.205078125</v>
      </c>
      <c r="D364" s="269" cm="1">
        <f t="array" aca="1" ref="D364" ca="1">IF($B364="","",IFERROR(IF(INDEX('Data Tab - BV Infill'!T$37:T$1000,MATCH($B364,INT('Data Tab - BV Infill'!$C$37:$C$1000),0))="",NA(),INDEX('Data Tab - BV Infill'!T$37:T$1000,MATCH($B364,INT('Data Tab - BV Infill'!$C$37:$C$1000),0))),MAX(IF('SCADA Data'!$B$37:$B$402=$B364,'SCADA Data'!E$37:E$402,""),IF('SCADA Data - Historic'!$B$37:$B$402=$B364,'SCADA Data - Historic'!E$37:E$402,""))))</f>
        <v>144.650390625</v>
      </c>
      <c r="E364" s="269" cm="1">
        <f t="array" aca="1" ref="E364" ca="1">IF($B364="","",IFERROR(IF(INDEX('Data Tab - BV Infill'!U$37:U$1000,MATCH($B364,INT('Data Tab - BV Infill'!$C$37:$C$1000),0))="",NA(),INDEX('Data Tab - BV Infill'!U$37:U$1000,MATCH($B364,INT('Data Tab - BV Infill'!$C$37:$C$1000),0))),MAX(IF('SCADA Data'!$B$37:$B$402=$B364,'SCADA Data'!F$37:F$402,""),IF('SCADA Data - Historic'!$B$37:$B$402=$B364,'SCADA Data - Historic'!F$37:F$402,""))))</f>
        <v>0</v>
      </c>
      <c r="F364" s="114" t="str">
        <f t="array" aca="1" ref="F364" ca="1">IFERROR(INDEX('Data Tab - BV Infill'!$S$37:$S$402,MATCH($B364,INT('Data Tab - BV Infill'!$C$37:$C$402)*('Data Tab - BV Infill'!$S$37:$S$402&lt;&gt;""),0)),"")</f>
        <v/>
      </c>
      <c r="G364" s="270" cm="1">
        <f t="array" aca="1" ref="G364" ca="1">IF($B364="","",IFERROR(IF(INDEX('Data Tab - MK Infill'!R$37:R$402,MATCH($B364,INT('Data Tab - MK Infill'!$C$37:$C$402),0))="",NA(),INDEX('Data Tab - MK Infill'!R$37:R$402,MATCH($B364,INT('Data Tab - MK Infill'!$C$37:$C$402),0))),MAX(IF('SCADA Data'!$B$37:$B$402=$B364,'SCADA Data'!G$37:G$402,""),IF('SCADA Data - Historic'!$B$37:$B$402=$B364,'SCADA Data - Historic'!G$37:G$402,""))))</f>
        <v>825</v>
      </c>
      <c r="H364" s="114" t="str">
        <f t="array" aca="1" ref="H364" ca="1">IFERROR(INDEX('Data Tab - MK Infill'!$S$37:$S$402,MATCH($B364,INT('Data Tab - MK Infill'!$C$37:$C$402)*('Data Tab - MK Infill'!$S$37:$S$402&lt;&gt;""),0)),"")</f>
        <v/>
      </c>
      <c r="I364" s="273" cm="1">
        <f t="array" aca="1" ref="I364" ca="1">IF($B364="","",IFERROR(IF(INDEX('Data Tab - NH Infill'!R$37:R$1000,MATCH($B364,INT('Data Tab - NH Infill'!$C$37:$C$1000),0))="",NA(),INDEX('Data Tab - NH Infill'!R$37:R$1000,MATCH($B364,INT('Data Tab - NH Infill'!$C$37:$C$1000),0))),MAX(IF('SCADA Data'!$B$37:$B$402=$B364,'SCADA Data'!I$37:I$402,""),IF('SCADA Data - Historic'!$B$37:$B$402=$B364,'SCADA Data - Historic'!I$37:I$402,""))))</f>
        <v>1398</v>
      </c>
      <c r="J364" s="114" t="str">
        <f t="array" aca="1" ref="J364" ca="1">IFERROR(INDEX('Data Tab - NH Infill'!$S$37:$S$1000,MATCH($B364,INT('Data Tab - NH Infill'!$C$37:$C$1000)*('Data Tab - NH Infill'!$S$37:$S$1000&lt;&gt;""),0)),"")</f>
        <v/>
      </c>
      <c r="K364" s="272">
        <f t="array" aca="1" ref="K364" ca="1">IF($B364="","",IFERROR(IF(INDEX('Data Tab - SH Infill'!R$37:R$402,MATCH($B364,INT('Data Tab - SH Infill'!$C$37:$C$402),0))="",NA(),INDEX('Data Tab - SH Infill'!R$37:R$402,MATCH($B364,INT('Data Tab - SH Infill'!$C$37:$C$402),0))),MAX(IF('SCADA Data'!$B$37:$B$8980=$B364,'SCADA Data'!H$37:H$8980,""),IF('SCADA Data - Historic'!$B$37:$B$8980=$B364,'SCADA Data - Historic'!H$37:H$8980,""))))</f>
        <v>222.83999633789063</v>
      </c>
      <c r="L364" s="250" t="str">
        <f t="array" aca="1" ref="L364" ca="1">IFERROR(INDEX('Data Tab - SH Infill'!$S$37:$S$402,MATCH($B364,INT('Data Tab - SH Infill'!$C$37:$C$402)*('Data Tab - SH Infill'!$S$37:$S$402&lt;&gt;""),0)),"")</f>
        <v/>
      </c>
    </row>
    <row r="365" spans="2:12" s="264" customFormat="1" x14ac:dyDescent="0.2">
      <c r="B365" s="265">
        <f t="shared" ca="1" si="5"/>
        <v>45281</v>
      </c>
      <c r="C365" s="266" cm="1">
        <f t="array" aca="1" ref="C365" ca="1">IF($B365="","",IFERROR(IF(INDEX('Data Tab - BV Infill'!R$37:R$1000,MATCH($B365,INT('Data Tab - BV Infill'!$C$37:$C$1000),0))="",NA(),INDEX('Data Tab - BV Infill'!R$37:R$1000,MATCH($B365,INT('Data Tab - BV Infill'!$C$37:$C$1000),0))),MAX(IF('SCADA Data'!$B$37:$B$402=$B365,'SCADA Data'!D$37:D$402,""),IF('SCADA Data - Historic'!$B$37:$B$402=$B365,'SCADA Data - Historic'!D$37:D$402,""))))</f>
        <v>160.4208984375</v>
      </c>
      <c r="D365" s="267" cm="1">
        <f t="array" aca="1" ref="D365" ca="1">IF($B365="","",IFERROR(IF(INDEX('Data Tab - BV Infill'!T$37:T$1000,MATCH($B365,INT('Data Tab - BV Infill'!$C$37:$C$1000),0))="",NA(),INDEX('Data Tab - BV Infill'!T$37:T$1000,MATCH($B365,INT('Data Tab - BV Infill'!$C$37:$C$1000),0))),MAX(IF('SCADA Data'!$B$37:$B$402=$B365,'SCADA Data'!E$37:E$402,""),IF('SCADA Data - Historic'!$B$37:$B$402=$B365,'SCADA Data - Historic'!E$37:E$402,""))))</f>
        <v>187.712890625</v>
      </c>
      <c r="E365" s="267" cm="1">
        <f t="array" aca="1" ref="E365" ca="1">IF($B365="","",IFERROR(IF(INDEX('Data Tab - BV Infill'!U$37:U$1000,MATCH($B365,INT('Data Tab - BV Infill'!$C$37:$C$1000),0))="",NA(),INDEX('Data Tab - BV Infill'!U$37:U$1000,MATCH($B365,INT('Data Tab - BV Infill'!$C$37:$C$1000),0))),MAX(IF('SCADA Data'!$B$37:$B$402=$B365,'SCADA Data'!F$37:F$402,""),IF('SCADA Data - Historic'!$B$37:$B$402=$B365,'SCADA Data - Historic'!F$37:F$402,""))))</f>
        <v>0</v>
      </c>
      <c r="F365" s="101" t="str">
        <f t="array" aca="1" ref="F365" ca="1">IFERROR(INDEX('Data Tab - BV Infill'!$S$37:$S$402,MATCH($B365,INT('Data Tab - BV Infill'!$C$37:$C$402)*('Data Tab - BV Infill'!$S$37:$S$402&lt;&gt;""),0)),"")</f>
        <v/>
      </c>
      <c r="G365" s="266" cm="1">
        <f t="array" aca="1" ref="G365" ca="1">IF($B365="","",IFERROR(IF(INDEX('Data Tab - MK Infill'!R$37:R$402,MATCH($B365,INT('Data Tab - MK Infill'!$C$37:$C$402),0))="",NA(),INDEX('Data Tab - MK Infill'!R$37:R$402,MATCH($B365,INT('Data Tab - MK Infill'!$C$37:$C$402),0))),MAX(IF('SCADA Data'!$B$37:$B$402=$B365,'SCADA Data'!G$37:G$402,""),IF('SCADA Data - Historic'!$B$37:$B$402=$B365,'SCADA Data - Historic'!G$37:G$402,""))))</f>
        <v>865</v>
      </c>
      <c r="H365" s="101" t="str">
        <f t="array" aca="1" ref="H365" ca="1">IFERROR(INDEX('Data Tab - MK Infill'!$S$37:$S$402,MATCH($B365,INT('Data Tab - MK Infill'!$C$37:$C$402)*('Data Tab - MK Infill'!$S$37:$S$402&lt;&gt;""),0)),"")</f>
        <v/>
      </c>
      <c r="I365" s="266" cm="1">
        <f t="array" aca="1" ref="I365" ca="1">IF($B365="","",IFERROR(IF(INDEX('Data Tab - NH Infill'!R$37:R$1000,MATCH($B365,INT('Data Tab - NH Infill'!$C$37:$C$1000),0))="",NA(),INDEX('Data Tab - NH Infill'!R$37:R$1000,MATCH($B365,INT('Data Tab - NH Infill'!$C$37:$C$1000),0))),MAX(IF('SCADA Data'!$B$37:$B$402=$B365,'SCADA Data'!I$37:I$402,""),IF('SCADA Data - Historic'!$B$37:$B$402=$B365,'SCADA Data - Historic'!I$37:I$402,""))))</f>
        <v>1371</v>
      </c>
      <c r="J365" s="101" t="str">
        <f t="array" aca="1" ref="J365" ca="1">IFERROR(INDEX('Data Tab - NH Infill'!$S$37:$S$1000,MATCH($B365,INT('Data Tab - NH Infill'!$C$37:$C$1000)*('Data Tab - NH Infill'!$S$37:$S$1000&lt;&gt;""),0)),"")</f>
        <v/>
      </c>
      <c r="K365" s="266">
        <f t="array" aca="1" ref="K365" ca="1">IF($B365="","",IFERROR(IF(INDEX('Data Tab - SH Infill'!R$37:R$402,MATCH($B365,INT('Data Tab - SH Infill'!$C$37:$C$402),0))="",NA(),INDEX('Data Tab - SH Infill'!R$37:R$402,MATCH($B365,INT('Data Tab - SH Infill'!$C$37:$C$402),0))),MAX(IF('SCADA Data'!$B$37:$B$8980=$B365,'SCADA Data'!H$37:H$8980,""),IF('SCADA Data - Historic'!$B$37:$B$8980=$B365,'SCADA Data - Historic'!H$37:H$8980,""))))</f>
        <v>209.22999572753906</v>
      </c>
      <c r="L365" s="249" t="str">
        <f t="array" aca="1" ref="L365" ca="1">IFERROR(INDEX('Data Tab - SH Infill'!$S$37:$S$402,MATCH($B365,INT('Data Tab - SH Infill'!$C$37:$C$402)*('Data Tab - SH Infill'!$S$37:$S$402&lt;&gt;""),0)),"")</f>
        <v/>
      </c>
    </row>
    <row r="366" spans="2:12" s="264" customFormat="1" x14ac:dyDescent="0.2">
      <c r="B366" s="265">
        <f t="shared" ca="1" si="5"/>
        <v>45282</v>
      </c>
      <c r="C366" s="268" cm="1">
        <f t="array" aca="1" ref="C366" ca="1">IF($B366="","",IFERROR(IF(INDEX('Data Tab - BV Infill'!R$37:R$1000,MATCH($B366,INT('Data Tab - BV Infill'!$C$37:$C$1000),0))="",NA(),INDEX('Data Tab - BV Infill'!R$37:R$1000,MATCH($B366,INT('Data Tab - BV Infill'!$C$37:$C$1000),0))),MAX(IF('SCADA Data'!$B$37:$B$402=$B366,'SCADA Data'!D$37:D$402,""),IF('SCADA Data - Historic'!$B$37:$B$402=$B366,'SCADA Data - Historic'!D$37:D$402,""))))</f>
        <v>154.5439453125</v>
      </c>
      <c r="D366" s="269" cm="1">
        <f t="array" aca="1" ref="D366" ca="1">IF($B366="","",IFERROR(IF(INDEX('Data Tab - BV Infill'!T$37:T$1000,MATCH($B366,INT('Data Tab - BV Infill'!$C$37:$C$1000),0))="",NA(),INDEX('Data Tab - BV Infill'!T$37:T$1000,MATCH($B366,INT('Data Tab - BV Infill'!$C$37:$C$1000),0))),MAX(IF('SCADA Data'!$B$37:$B$402=$B366,'SCADA Data'!E$37:E$402,""),IF('SCADA Data - Historic'!$B$37:$B$402=$B366,'SCADA Data - Historic'!E$37:E$402,""))))</f>
        <v>167.32421875</v>
      </c>
      <c r="E366" s="269" cm="1">
        <f t="array" aca="1" ref="E366" ca="1">IF($B366="","",IFERROR(IF(INDEX('Data Tab - BV Infill'!U$37:U$1000,MATCH($B366,INT('Data Tab - BV Infill'!$C$37:$C$1000),0))="",NA(),INDEX('Data Tab - BV Infill'!U$37:U$1000,MATCH($B366,INT('Data Tab - BV Infill'!$C$37:$C$1000),0))),MAX(IF('SCADA Data'!$B$37:$B$402=$B366,'SCADA Data'!F$37:F$402,""),IF('SCADA Data - Historic'!$B$37:$B$402=$B366,'SCADA Data - Historic'!F$37:F$402,""))))</f>
        <v>0</v>
      </c>
      <c r="F366" s="114" t="str">
        <f t="array" aca="1" ref="F366" ca="1">IFERROR(INDEX('Data Tab - BV Infill'!$S$37:$S$402,MATCH($B366,INT('Data Tab - BV Infill'!$C$37:$C$402)*('Data Tab - BV Infill'!$S$37:$S$402&lt;&gt;""),0)),"")</f>
        <v/>
      </c>
      <c r="G366" s="270" cm="1">
        <f t="array" aca="1" ref="G366" ca="1">IF($B366="","",IFERROR(IF(INDEX('Data Tab - MK Infill'!R$37:R$402,MATCH($B366,INT('Data Tab - MK Infill'!$C$37:$C$402),0))="",NA(),INDEX('Data Tab - MK Infill'!R$37:R$402,MATCH($B366,INT('Data Tab - MK Infill'!$C$37:$C$402),0))),MAX(IF('SCADA Data'!$B$37:$B$402=$B366,'SCADA Data'!G$37:G$402,""),IF('SCADA Data - Historic'!$B$37:$B$402=$B366,'SCADA Data - Historic'!G$37:G$402,""))))</f>
        <v>790</v>
      </c>
      <c r="H366" s="114" t="str">
        <f t="array" aca="1" ref="H366" ca="1">IFERROR(INDEX('Data Tab - MK Infill'!$S$37:$S$402,MATCH($B366,INT('Data Tab - MK Infill'!$C$37:$C$402)*('Data Tab - MK Infill'!$S$37:$S$402&lt;&gt;""),0)),"")</f>
        <v/>
      </c>
      <c r="I366" s="273" cm="1">
        <f t="array" aca="1" ref="I366" ca="1">IF($B366="","",IFERROR(IF(INDEX('Data Tab - NH Infill'!R$37:R$1000,MATCH($B366,INT('Data Tab - NH Infill'!$C$37:$C$1000),0))="",NA(),INDEX('Data Tab - NH Infill'!R$37:R$1000,MATCH($B366,INT('Data Tab - NH Infill'!$C$37:$C$1000),0))),MAX(IF('SCADA Data'!$B$37:$B$402=$B366,'SCADA Data'!I$37:I$402,""),IF('SCADA Data - Historic'!$B$37:$B$402=$B366,'SCADA Data - Historic'!I$37:I$402,""))))</f>
        <v>1406</v>
      </c>
      <c r="J366" s="114" t="str">
        <f t="array" aca="1" ref="J366" ca="1">IFERROR(INDEX('Data Tab - NH Infill'!$S$37:$S$1000,MATCH($B366,INT('Data Tab - NH Infill'!$C$37:$C$1000)*('Data Tab - NH Infill'!$S$37:$S$1000&lt;&gt;""),0)),"")</f>
        <v/>
      </c>
      <c r="K366" s="272">
        <f t="array" aca="1" ref="K366" ca="1">IF($B366="","",IFERROR(IF(INDEX('Data Tab - SH Infill'!R$37:R$402,MATCH($B366,INT('Data Tab - SH Infill'!$C$37:$C$402),0))="",NA(),INDEX('Data Tab - SH Infill'!R$37:R$402,MATCH($B366,INT('Data Tab - SH Infill'!$C$37:$C$402),0))),MAX(IF('SCADA Data'!$B$37:$B$8980=$B366,'SCADA Data'!H$37:H$8980,""),IF('SCADA Data - Historic'!$B$37:$B$8980=$B366,'SCADA Data - Historic'!H$37:H$8980,""))))</f>
        <v>219.94999694824219</v>
      </c>
      <c r="L366" s="250" t="str">
        <f t="array" aca="1" ref="L366" ca="1">IFERROR(INDEX('Data Tab - SH Infill'!$S$37:$S$402,MATCH($B366,INT('Data Tab - SH Infill'!$C$37:$C$402)*('Data Tab - SH Infill'!$S$37:$S$402&lt;&gt;""),0)),"")</f>
        <v/>
      </c>
    </row>
    <row r="367" spans="2:12" s="264" customFormat="1" x14ac:dyDescent="0.2">
      <c r="B367" s="265">
        <f t="shared" ca="1" si="5"/>
        <v>45283</v>
      </c>
      <c r="C367" s="266" cm="1">
        <f t="array" aca="1" ref="C367" ca="1">IF($B367="","",IFERROR(IF(INDEX('Data Tab - BV Infill'!R$37:R$1000,MATCH($B367,INT('Data Tab - BV Infill'!$C$37:$C$1000),0))="",NA(),INDEX('Data Tab - BV Infill'!R$37:R$1000,MATCH($B367,INT('Data Tab - BV Infill'!$C$37:$C$1000),0))),MAX(IF('SCADA Data'!$B$37:$B$402=$B367,'SCADA Data'!D$37:D$402,""),IF('SCADA Data - Historic'!$B$37:$B$402=$B367,'SCADA Data - Historic'!D$37:D$402,""))))</f>
        <v>175.3125</v>
      </c>
      <c r="D367" s="267" cm="1">
        <f t="array" aca="1" ref="D367" ca="1">IF($B367="","",IFERROR(IF(INDEX('Data Tab - BV Infill'!T$37:T$1000,MATCH($B367,INT('Data Tab - BV Infill'!$C$37:$C$1000),0))="",NA(),INDEX('Data Tab - BV Infill'!T$37:T$1000,MATCH($B367,INT('Data Tab - BV Infill'!$C$37:$C$1000),0))),MAX(IF('SCADA Data'!$B$37:$B$402=$B367,'SCADA Data'!E$37:E$402,""),IF('SCADA Data - Historic'!$B$37:$B$402=$B367,'SCADA Data - Historic'!E$37:E$402,""))))</f>
        <v>156.330078125</v>
      </c>
      <c r="E367" s="267" cm="1">
        <f t="array" aca="1" ref="E367" ca="1">IF($B367="","",IFERROR(IF(INDEX('Data Tab - BV Infill'!U$37:U$1000,MATCH($B367,INT('Data Tab - BV Infill'!$C$37:$C$1000),0))="",NA(),INDEX('Data Tab - BV Infill'!U$37:U$1000,MATCH($B367,INT('Data Tab - BV Infill'!$C$37:$C$1000),0))),MAX(IF('SCADA Data'!$B$37:$B$402=$B367,'SCADA Data'!F$37:F$402,""),IF('SCADA Data - Historic'!$B$37:$B$402=$B367,'SCADA Data - Historic'!F$37:F$402,""))))</f>
        <v>0</v>
      </c>
      <c r="F367" s="101" t="str">
        <f t="array" aca="1" ref="F367" ca="1">IFERROR(INDEX('Data Tab - BV Infill'!$S$37:$S$402,MATCH($B367,INT('Data Tab - BV Infill'!$C$37:$C$402)*('Data Tab - BV Infill'!$S$37:$S$402&lt;&gt;""),0)),"")</f>
        <v/>
      </c>
      <c r="G367" s="266" cm="1">
        <f t="array" aca="1" ref="G367" ca="1">IF($B367="","",IFERROR(IF(INDEX('Data Tab - MK Infill'!R$37:R$402,MATCH($B367,INT('Data Tab - MK Infill'!$C$37:$C$402),0))="",NA(),INDEX('Data Tab - MK Infill'!R$37:R$402,MATCH($B367,INT('Data Tab - MK Infill'!$C$37:$C$402),0))),MAX(IF('SCADA Data'!$B$37:$B$402=$B367,'SCADA Data'!G$37:G$402,""),IF('SCADA Data - Historic'!$B$37:$B$402=$B367,'SCADA Data - Historic'!G$37:G$402,""))))</f>
        <v>810</v>
      </c>
      <c r="H367" s="101" t="str">
        <f t="array" aca="1" ref="H367" ca="1">IFERROR(INDEX('Data Tab - MK Infill'!$S$37:$S$402,MATCH($B367,INT('Data Tab - MK Infill'!$C$37:$C$402)*('Data Tab - MK Infill'!$S$37:$S$402&lt;&gt;""),0)),"")</f>
        <v/>
      </c>
      <c r="I367" s="266" cm="1">
        <f t="array" aca="1" ref="I367" ca="1">IF($B367="","",IFERROR(IF(INDEX('Data Tab - NH Infill'!R$37:R$1000,MATCH($B367,INT('Data Tab - NH Infill'!$C$37:$C$1000),0))="",NA(),INDEX('Data Tab - NH Infill'!R$37:R$1000,MATCH($B367,INT('Data Tab - NH Infill'!$C$37:$C$1000),0))),MAX(IF('SCADA Data'!$B$37:$B$402=$B367,'SCADA Data'!I$37:I$402,""),IF('SCADA Data - Historic'!$B$37:$B$402=$B367,'SCADA Data - Historic'!I$37:I$402,""))))</f>
        <v>1498</v>
      </c>
      <c r="J367" s="101" t="str">
        <f t="array" aca="1" ref="J367" ca="1">IFERROR(INDEX('Data Tab - NH Infill'!$S$37:$S$1000,MATCH($B367,INT('Data Tab - NH Infill'!$C$37:$C$1000)*('Data Tab - NH Infill'!$S$37:$S$1000&lt;&gt;""),0)),"")</f>
        <v/>
      </c>
      <c r="K367" s="266">
        <f t="array" aca="1" ref="K367" ca="1">IF($B367="","",IFERROR(IF(INDEX('Data Tab - SH Infill'!R$37:R$402,MATCH($B367,INT('Data Tab - SH Infill'!$C$37:$C$402),0))="",NA(),INDEX('Data Tab - SH Infill'!R$37:R$402,MATCH($B367,INT('Data Tab - SH Infill'!$C$37:$C$402),0))),MAX(IF('SCADA Data'!$B$37:$B$8980=$B367,'SCADA Data'!H$37:H$8980,""),IF('SCADA Data - Historic'!$B$37:$B$8980=$B367,'SCADA Data - Historic'!H$37:H$8980,""))))</f>
        <v>247.16000366210938</v>
      </c>
      <c r="L367" s="249" t="str">
        <f t="array" aca="1" ref="L367" ca="1">IFERROR(INDEX('Data Tab - SH Infill'!$S$37:$S$402,MATCH($B367,INT('Data Tab - SH Infill'!$C$37:$C$402)*('Data Tab - SH Infill'!$S$37:$S$402&lt;&gt;""),0)),"")</f>
        <v/>
      </c>
    </row>
    <row r="368" spans="2:12" s="264" customFormat="1" x14ac:dyDescent="0.2">
      <c r="B368" s="265">
        <f t="shared" ca="1" si="5"/>
        <v>45284</v>
      </c>
      <c r="C368" s="268" cm="1">
        <f t="array" aca="1" ref="C368" ca="1">IF($B368="","",IFERROR(IF(INDEX('Data Tab - BV Infill'!R$37:R$1000,MATCH($B368,INT('Data Tab - BV Infill'!$C$37:$C$1000),0))="",NA(),INDEX('Data Tab - BV Infill'!R$37:R$1000,MATCH($B368,INT('Data Tab - BV Infill'!$C$37:$C$1000),0))),MAX(IF('SCADA Data'!$B$37:$B$402=$B368,'SCADA Data'!D$37:D$402,""),IF('SCADA Data - Historic'!$B$37:$B$402=$B368,'SCADA Data - Historic'!D$37:D$402,""))))</f>
        <v>267.6005859375</v>
      </c>
      <c r="D368" s="269" cm="1">
        <f t="array" aca="1" ref="D368" ca="1">IF($B368="","",IFERROR(IF(INDEX('Data Tab - BV Infill'!T$37:T$1000,MATCH($B368,INT('Data Tab - BV Infill'!$C$37:$C$1000),0))="",NA(),INDEX('Data Tab - BV Infill'!T$37:T$1000,MATCH($B368,INT('Data Tab - BV Infill'!$C$37:$C$1000),0))),MAX(IF('SCADA Data'!$B$37:$B$402=$B368,'SCADA Data'!E$37:E$402,""),IF('SCADA Data - Historic'!$B$37:$B$402=$B368,'SCADA Data - Historic'!E$37:E$402,""))))</f>
        <v>197.1328125</v>
      </c>
      <c r="E368" s="269" cm="1">
        <f t="array" aca="1" ref="E368" ca="1">IF($B368="","",IFERROR(IF(INDEX('Data Tab - BV Infill'!U$37:U$1000,MATCH($B368,INT('Data Tab - BV Infill'!$C$37:$C$1000),0))="",NA(),INDEX('Data Tab - BV Infill'!U$37:U$1000,MATCH($B368,INT('Data Tab - BV Infill'!$C$37:$C$1000),0))),MAX(IF('SCADA Data'!$B$37:$B$402=$B368,'SCADA Data'!F$37:F$402,""),IF('SCADA Data - Historic'!$B$37:$B$402=$B368,'SCADA Data - Historic'!F$37:F$402,""))))</f>
        <v>0</v>
      </c>
      <c r="F368" s="114" t="str">
        <f t="array" aca="1" ref="F368" ca="1">IFERROR(INDEX('Data Tab - BV Infill'!$S$37:$S$402,MATCH($B368,INT('Data Tab - BV Infill'!$C$37:$C$402)*('Data Tab - BV Infill'!$S$37:$S$402&lt;&gt;""),0)),"")</f>
        <v/>
      </c>
      <c r="G368" s="270" cm="1">
        <f t="array" aca="1" ref="G368" ca="1">IF($B368="","",IFERROR(IF(INDEX('Data Tab - MK Infill'!R$37:R$402,MATCH($B368,INT('Data Tab - MK Infill'!$C$37:$C$402),0))="",NA(),INDEX('Data Tab - MK Infill'!R$37:R$402,MATCH($B368,INT('Data Tab - MK Infill'!$C$37:$C$402),0))),MAX(IF('SCADA Data'!$B$37:$B$402=$B368,'SCADA Data'!G$37:G$402,""),IF('SCADA Data - Historic'!$B$37:$B$402=$B368,'SCADA Data - Historic'!G$37:G$402,""))))</f>
        <v>824</v>
      </c>
      <c r="H368" s="114" t="str">
        <f t="array" aca="1" ref="H368" ca="1">IFERROR(INDEX('Data Tab - MK Infill'!$S$37:$S$402,MATCH($B368,INT('Data Tab - MK Infill'!$C$37:$C$402)*('Data Tab - MK Infill'!$S$37:$S$402&lt;&gt;""),0)),"")</f>
        <v/>
      </c>
      <c r="I368" s="273" cm="1">
        <f t="array" aca="1" ref="I368" ca="1">IF($B368="","",IFERROR(IF(INDEX('Data Tab - NH Infill'!R$37:R$1000,MATCH($B368,INT('Data Tab - NH Infill'!$C$37:$C$1000),0))="",NA(),INDEX('Data Tab - NH Infill'!R$37:R$1000,MATCH($B368,INT('Data Tab - NH Infill'!$C$37:$C$1000),0))),MAX(IF('SCADA Data'!$B$37:$B$402=$B368,'SCADA Data'!I$37:I$402,""),IF('SCADA Data - Historic'!$B$37:$B$402=$B368,'SCADA Data - Historic'!I$37:I$402,""))))</f>
        <v>1605</v>
      </c>
      <c r="J368" s="114" t="str">
        <f t="array" aca="1" ref="J368" ca="1">IFERROR(INDEX('Data Tab - NH Infill'!$S$37:$S$1000,MATCH($B368,INT('Data Tab - NH Infill'!$C$37:$C$1000)*('Data Tab - NH Infill'!$S$37:$S$1000&lt;&gt;""),0)),"")</f>
        <v/>
      </c>
      <c r="K368" s="272">
        <f t="array" aca="1" ref="K368" ca="1">IF($B368="","",IFERROR(IF(INDEX('Data Tab - SH Infill'!R$37:R$402,MATCH($B368,INT('Data Tab - SH Infill'!$C$37:$C$402),0))="",NA(),INDEX('Data Tab - SH Infill'!R$37:R$402,MATCH($B368,INT('Data Tab - SH Infill'!$C$37:$C$402),0))),MAX(IF('SCADA Data'!$B$37:$B$8980=$B368,'SCADA Data'!H$37:H$8980,""),IF('SCADA Data - Historic'!$B$37:$B$8980=$B368,'SCADA Data - Historic'!H$37:H$8980,""))))</f>
        <v>243.24000549316406</v>
      </c>
      <c r="L368" s="250" t="str">
        <f t="array" aca="1" ref="L368" ca="1">IFERROR(INDEX('Data Tab - SH Infill'!$S$37:$S$402,MATCH($B368,INT('Data Tab - SH Infill'!$C$37:$C$402)*('Data Tab - SH Infill'!$S$37:$S$402&lt;&gt;""),0)),"")</f>
        <v/>
      </c>
    </row>
    <row r="369" spans="1:12" s="264" customFormat="1" x14ac:dyDescent="0.2">
      <c r="B369" s="265">
        <f t="shared" ca="1" si="5"/>
        <v>45285</v>
      </c>
      <c r="C369" s="266" cm="1">
        <f t="array" aca="1" ref="C369" ca="1">IF($B369="","",IFERROR(IF(INDEX('Data Tab - BV Infill'!R$37:R$1000,MATCH($B369,INT('Data Tab - BV Infill'!$C$37:$C$1000),0))="",NA(),INDEX('Data Tab - BV Infill'!R$37:R$1000,MATCH($B369,INT('Data Tab - BV Infill'!$C$37:$C$1000),0))),MAX(IF('SCADA Data'!$B$37:$B$402=$B369,'SCADA Data'!D$37:D$402,""),IF('SCADA Data - Historic'!$B$37:$B$402=$B369,'SCADA Data - Historic'!D$37:D$402,""))))</f>
        <v>354.2109375</v>
      </c>
      <c r="D369" s="267" cm="1">
        <f t="array" aca="1" ref="D369" ca="1">IF($B369="","",IFERROR(IF(INDEX('Data Tab - BV Infill'!T$37:T$1000,MATCH($B369,INT('Data Tab - BV Infill'!$C$37:$C$1000),0))="",NA(),INDEX('Data Tab - BV Infill'!T$37:T$1000,MATCH($B369,INT('Data Tab - BV Infill'!$C$37:$C$1000),0))),MAX(IF('SCADA Data'!$B$37:$B$402=$B369,'SCADA Data'!E$37:E$402,""),IF('SCADA Data - Historic'!$B$37:$B$402=$B369,'SCADA Data - Historic'!E$37:E$402,""))))</f>
        <v>270.5625</v>
      </c>
      <c r="E369" s="267" cm="1">
        <f t="array" aca="1" ref="E369" ca="1">IF($B369="","",IFERROR(IF(INDEX('Data Tab - BV Infill'!U$37:U$1000,MATCH($B369,INT('Data Tab - BV Infill'!$C$37:$C$1000),0))="",NA(),INDEX('Data Tab - BV Infill'!U$37:U$1000,MATCH($B369,INT('Data Tab - BV Infill'!$C$37:$C$1000),0))),MAX(IF('SCADA Data'!$B$37:$B$402=$B369,'SCADA Data'!F$37:F$402,""),IF('SCADA Data - Historic'!$B$37:$B$402=$B369,'SCADA Data - Historic'!F$37:F$402,""))))</f>
        <v>0</v>
      </c>
      <c r="F369" s="101" t="str">
        <f t="array" aca="1" ref="F369" ca="1">IFERROR(INDEX('Data Tab - BV Infill'!$S$37:$S$402,MATCH($B369,INT('Data Tab - BV Infill'!$C$37:$C$402)*('Data Tab - BV Infill'!$S$37:$S$402&lt;&gt;""),0)),"")</f>
        <v/>
      </c>
      <c r="G369" s="266" cm="1">
        <f t="array" aca="1" ref="G369" ca="1">IF($B369="","",IFERROR(IF(INDEX('Data Tab - MK Infill'!R$37:R$402,MATCH($B369,INT('Data Tab - MK Infill'!$C$37:$C$402),0))="",NA(),INDEX('Data Tab - MK Infill'!R$37:R$402,MATCH($B369,INT('Data Tab - MK Infill'!$C$37:$C$402),0))),MAX(IF('SCADA Data'!$B$37:$B$402=$B369,'SCADA Data'!G$37:G$402,""),IF('SCADA Data - Historic'!$B$37:$B$402=$B369,'SCADA Data - Historic'!G$37:G$402,""))))</f>
        <v>1049</v>
      </c>
      <c r="H369" s="101" t="str">
        <f t="array" aca="1" ref="H369" ca="1">IFERROR(INDEX('Data Tab - MK Infill'!$S$37:$S$402,MATCH($B369,INT('Data Tab - MK Infill'!$C$37:$C$402)*('Data Tab - MK Infill'!$S$37:$S$402&lt;&gt;""),0)),"")</f>
        <v/>
      </c>
      <c r="I369" s="266" cm="1">
        <f t="array" aca="1" ref="I369" ca="1">IF($B369="","",IFERROR(IF(INDEX('Data Tab - NH Infill'!R$37:R$1000,MATCH($B369,INT('Data Tab - NH Infill'!$C$37:$C$1000),0))="",NA(),INDEX('Data Tab - NH Infill'!R$37:R$1000,MATCH($B369,INT('Data Tab - NH Infill'!$C$37:$C$1000),0))),MAX(IF('SCADA Data'!$B$37:$B$402=$B369,'SCADA Data'!I$37:I$402,""),IF('SCADA Data - Historic'!$B$37:$B$402=$B369,'SCADA Data - Historic'!I$37:I$402,""))))</f>
        <v>2152</v>
      </c>
      <c r="J369" s="101" t="str">
        <f t="array" aca="1" ref="J369" ca="1">IFERROR(INDEX('Data Tab - NH Infill'!$S$37:$S$1000,MATCH($B369,INT('Data Tab - NH Infill'!$C$37:$C$1000)*('Data Tab - NH Infill'!$S$37:$S$1000&lt;&gt;""),0)),"")</f>
        <v/>
      </c>
      <c r="K369" s="266">
        <f t="array" aca="1" ref="K369" ca="1">IF($B369="","",IFERROR(IF(INDEX('Data Tab - SH Infill'!R$37:R$402,MATCH($B369,INT('Data Tab - SH Infill'!$C$37:$C$402),0))="",NA(),INDEX('Data Tab - SH Infill'!R$37:R$402,MATCH($B369,INT('Data Tab - SH Infill'!$C$37:$C$402),0))),MAX(IF('SCADA Data'!$B$37:$B$8980=$B369,'SCADA Data'!H$37:H$8980,""),IF('SCADA Data - Historic'!$B$37:$B$8980=$B369,'SCADA Data - Historic'!H$37:H$8980,""))))</f>
        <v>334.3900146484375</v>
      </c>
      <c r="L369" s="249" t="str">
        <f t="array" aca="1" ref="L369" ca="1">IFERROR(INDEX('Data Tab - SH Infill'!$S$37:$S$402,MATCH($B369,INT('Data Tab - SH Infill'!$C$37:$C$402)*('Data Tab - SH Infill'!$S$37:$S$402&lt;&gt;""),0)),"")</f>
        <v/>
      </c>
    </row>
    <row r="370" spans="1:12" s="264" customFormat="1" x14ac:dyDescent="0.2">
      <c r="B370" s="265">
        <f t="shared" ca="1" si="5"/>
        <v>45286</v>
      </c>
      <c r="C370" s="268" cm="1">
        <f t="array" aca="1" ref="C370" ca="1">IF($B370="","",IFERROR(IF(INDEX('Data Tab - BV Infill'!R$37:R$1000,MATCH($B370,INT('Data Tab - BV Infill'!$C$37:$C$1000),0))="",NA(),INDEX('Data Tab - BV Infill'!R$37:R$1000,MATCH($B370,INT('Data Tab - BV Infill'!$C$37:$C$1000),0))),MAX(IF('SCADA Data'!$B$37:$B$402=$B370,'SCADA Data'!D$37:D$402,""),IF('SCADA Data - Historic'!$B$37:$B$402=$B370,'SCADA Data - Historic'!D$37:D$402,""))))</f>
        <v>400.8779296875</v>
      </c>
      <c r="D370" s="269" cm="1">
        <f t="array" aca="1" ref="D370" ca="1">IF($B370="","",IFERROR(IF(INDEX('Data Tab - BV Infill'!T$37:T$1000,MATCH($B370,INT('Data Tab - BV Infill'!$C$37:$C$1000),0))="",NA(),INDEX('Data Tab - BV Infill'!T$37:T$1000,MATCH($B370,INT('Data Tab - BV Infill'!$C$37:$C$1000),0))),MAX(IF('SCADA Data'!$B$37:$B$402=$B370,'SCADA Data'!E$37:E$402,""),IF('SCADA Data - Historic'!$B$37:$B$402=$B370,'SCADA Data - Historic'!E$37:E$402,""))))</f>
        <v>276.072265625</v>
      </c>
      <c r="E370" s="269" cm="1">
        <f t="array" aca="1" ref="E370" ca="1">IF($B370="","",IFERROR(IF(INDEX('Data Tab - BV Infill'!U$37:U$1000,MATCH($B370,INT('Data Tab - BV Infill'!$C$37:$C$1000),0))="",NA(),INDEX('Data Tab - BV Infill'!U$37:U$1000,MATCH($B370,INT('Data Tab - BV Infill'!$C$37:$C$1000),0))),MAX(IF('SCADA Data'!$B$37:$B$402=$B370,'SCADA Data'!F$37:F$402,""),IF('SCADA Data - Historic'!$B$37:$B$402=$B370,'SCADA Data - Historic'!F$37:F$402,""))))</f>
        <v>0</v>
      </c>
      <c r="F370" s="114" t="str">
        <f t="array" aca="1" ref="F370" ca="1">IFERROR(INDEX('Data Tab - BV Infill'!$S$37:$S$402,MATCH($B370,INT('Data Tab - BV Infill'!$C$37:$C$402)*('Data Tab - BV Infill'!$S$37:$S$402&lt;&gt;""),0)),"")</f>
        <v/>
      </c>
      <c r="G370" s="270" cm="1">
        <f t="array" aca="1" ref="G370" ca="1">IF($B370="","",IFERROR(IF(INDEX('Data Tab - MK Infill'!R$37:R$402,MATCH($B370,INT('Data Tab - MK Infill'!$C$37:$C$402),0))="",NA(),INDEX('Data Tab - MK Infill'!R$37:R$402,MATCH($B370,INT('Data Tab - MK Infill'!$C$37:$C$402),0))),MAX(IF('SCADA Data'!$B$37:$B$402=$B370,'SCADA Data'!G$37:G$402,""),IF('SCADA Data - Historic'!$B$37:$B$402=$B370,'SCADA Data - Historic'!G$37:G$402,""))))</f>
        <v>1631</v>
      </c>
      <c r="H370" s="114" t="str">
        <f t="array" aca="1" ref="H370" ca="1">IFERROR(INDEX('Data Tab - MK Infill'!$S$37:$S$402,MATCH($B370,INT('Data Tab - MK Infill'!$C$37:$C$402)*('Data Tab - MK Infill'!$S$37:$S$402&lt;&gt;""),0)),"")</f>
        <v/>
      </c>
      <c r="I370" s="273" cm="1">
        <f t="array" aca="1" ref="I370" ca="1">IF($B370="","",IFERROR(IF(INDEX('Data Tab - NH Infill'!R$37:R$1000,MATCH($B370,INT('Data Tab - NH Infill'!$C$37:$C$1000),0))="",NA(),INDEX('Data Tab - NH Infill'!R$37:R$1000,MATCH($B370,INT('Data Tab - NH Infill'!$C$37:$C$1000),0))),MAX(IF('SCADA Data'!$B$37:$B$402=$B370,'SCADA Data'!I$37:I$402,""),IF('SCADA Data - Historic'!$B$37:$B$402=$B370,'SCADA Data - Historic'!I$37:I$402,""))))</f>
        <v>2451.5</v>
      </c>
      <c r="J370" s="114" t="str">
        <f t="array" aca="1" ref="J370" ca="1">IFERROR(INDEX('Data Tab - NH Infill'!$S$37:$S$1000,MATCH($B370,INT('Data Tab - NH Infill'!$C$37:$C$1000)*('Data Tab - NH Infill'!$S$37:$S$1000&lt;&gt;""),0)),"")</f>
        <v/>
      </c>
      <c r="K370" s="272">
        <f t="array" aca="1" ref="K370" ca="1">IF($B370="","",IFERROR(IF(INDEX('Data Tab - SH Infill'!R$37:R$402,MATCH($B370,INT('Data Tab - SH Infill'!$C$37:$C$402),0))="",NA(),INDEX('Data Tab - SH Infill'!R$37:R$402,MATCH($B370,INT('Data Tab - SH Infill'!$C$37:$C$402),0))),MAX(IF('SCADA Data'!$B$37:$B$8980=$B370,'SCADA Data'!H$37:H$8980,""),IF('SCADA Data - Historic'!$B$37:$B$8980=$B370,'SCADA Data - Historic'!H$37:H$8980,""))))</f>
        <v>350.04998779296875</v>
      </c>
      <c r="L370" s="250" t="str">
        <f t="array" aca="1" ref="L370" ca="1">IFERROR(INDEX('Data Tab - SH Infill'!$S$37:$S$402,MATCH($B370,INT('Data Tab - SH Infill'!$C$37:$C$402)*('Data Tab - SH Infill'!$S$37:$S$402&lt;&gt;""),0)),"")</f>
        <v/>
      </c>
    </row>
    <row r="371" spans="1:12" s="264" customFormat="1" x14ac:dyDescent="0.2">
      <c r="B371" s="265">
        <f t="shared" ca="1" si="5"/>
        <v>45287</v>
      </c>
      <c r="C371" s="266" cm="1">
        <f t="array" aca="1" ref="C371" ca="1">IF($B371="","",IFERROR(IF(INDEX('Data Tab - BV Infill'!R$37:R$1000,MATCH($B371,INT('Data Tab - BV Infill'!$C$37:$C$1000),0))="",NA(),INDEX('Data Tab - BV Infill'!R$37:R$1000,MATCH($B371,INT('Data Tab - BV Infill'!$C$37:$C$1000),0))),MAX(IF('SCADA Data'!$B$37:$B$402=$B371,'SCADA Data'!D$37:D$402,""),IF('SCADA Data - Historic'!$B$37:$B$402=$B371,'SCADA Data - Historic'!D$37:D$402,""))))</f>
        <v>225.216796875</v>
      </c>
      <c r="D371" s="267" cm="1">
        <f t="array" aca="1" ref="D371" ca="1">IF($B371="","",IFERROR(IF(INDEX('Data Tab - BV Infill'!T$37:T$1000,MATCH($B371,INT('Data Tab - BV Infill'!$C$37:$C$1000),0))="",NA(),INDEX('Data Tab - BV Infill'!T$37:T$1000,MATCH($B371,INT('Data Tab - BV Infill'!$C$37:$C$1000),0))),MAX(IF('SCADA Data'!$B$37:$B$402=$B371,'SCADA Data'!E$37:E$402,""),IF('SCADA Data - Historic'!$B$37:$B$402=$B371,'SCADA Data - Historic'!E$37:E$402,""))))</f>
        <v>277.646484375</v>
      </c>
      <c r="E371" s="267" cm="1">
        <f t="array" aca="1" ref="E371" ca="1">IF($B371="","",IFERROR(IF(INDEX('Data Tab - BV Infill'!U$37:U$1000,MATCH($B371,INT('Data Tab - BV Infill'!$C$37:$C$1000),0))="",NA(),INDEX('Data Tab - BV Infill'!U$37:U$1000,MATCH($B371,INT('Data Tab - BV Infill'!$C$37:$C$1000),0))),MAX(IF('SCADA Data'!$B$37:$B$402=$B371,'SCADA Data'!F$37:F$402,""),IF('SCADA Data - Historic'!$B$37:$B$402=$B371,'SCADA Data - Historic'!F$37:F$402,""))))</f>
        <v>0</v>
      </c>
      <c r="F371" s="101" t="str">
        <f t="array" aca="1" ref="F371" ca="1">IFERROR(INDEX('Data Tab - BV Infill'!$S$37:$S$402,MATCH($B371,INT('Data Tab - BV Infill'!$C$37:$C$402)*('Data Tab - BV Infill'!$S$37:$S$402&lt;&gt;""),0)),"")</f>
        <v/>
      </c>
      <c r="G371" s="266" cm="1">
        <f t="array" aca="1" ref="G371" ca="1">IF($B371="","",IFERROR(IF(INDEX('Data Tab - MK Infill'!R$37:R$402,MATCH($B371,INT('Data Tab - MK Infill'!$C$37:$C$402),0))="",NA(),INDEX('Data Tab - MK Infill'!R$37:R$402,MATCH($B371,INT('Data Tab - MK Infill'!$C$37:$C$402),0))),MAX(IF('SCADA Data'!$B$37:$B$402=$B371,'SCADA Data'!G$37:G$402,""),IF('SCADA Data - Historic'!$B$37:$B$402=$B371,'SCADA Data - Historic'!G$37:G$402,""))))</f>
        <v>677</v>
      </c>
      <c r="H371" s="101" t="str">
        <f t="array" aca="1" ref="H371" ca="1">IFERROR(INDEX('Data Tab - MK Infill'!$S$37:$S$402,MATCH($B371,INT('Data Tab - MK Infill'!$C$37:$C$402)*('Data Tab - MK Infill'!$S$37:$S$402&lt;&gt;""),0)),"")</f>
        <v/>
      </c>
      <c r="I371" s="266" cm="1">
        <f t="array" aca="1" ref="I371" ca="1">IF($B371="","",IFERROR(IF(INDEX('Data Tab - NH Infill'!R$37:R$1000,MATCH($B371,INT('Data Tab - NH Infill'!$C$37:$C$1000),0))="",NA(),INDEX('Data Tab - NH Infill'!R$37:R$1000,MATCH($B371,INT('Data Tab - NH Infill'!$C$37:$C$1000),0))),MAX(IF('SCADA Data'!$B$37:$B$402=$B371,'SCADA Data'!I$37:I$402,""),IF('SCADA Data - Historic'!$B$37:$B$402=$B371,'SCADA Data - Historic'!I$37:I$402,""))))</f>
        <v>1884</v>
      </c>
      <c r="J371" s="101" t="str">
        <f t="array" aca="1" ref="J371" ca="1">IFERROR(INDEX('Data Tab - NH Infill'!$S$37:$S$1000,MATCH($B371,INT('Data Tab - NH Infill'!$C$37:$C$1000)*('Data Tab - NH Infill'!$S$37:$S$1000&lt;&gt;""),0)),"")</f>
        <v/>
      </c>
      <c r="K371" s="266">
        <f t="array" aca="1" ref="K371" ca="1">IF($B371="","",IFERROR(IF(INDEX('Data Tab - SH Infill'!R$37:R$402,MATCH($B371,INT('Data Tab - SH Infill'!$C$37:$C$402),0))="",NA(),INDEX('Data Tab - SH Infill'!R$37:R$402,MATCH($B371,INT('Data Tab - SH Infill'!$C$37:$C$402),0))),MAX(IF('SCADA Data'!$B$37:$B$8980=$B371,'SCADA Data'!H$37:H$8980,""),IF('SCADA Data - Historic'!$B$37:$B$8980=$B371,'SCADA Data - Historic'!H$37:H$8980,""))))</f>
        <v>310.510009765625</v>
      </c>
      <c r="L371" s="249" t="str">
        <f t="array" aca="1" ref="L371" ca="1">IFERROR(INDEX('Data Tab - SH Infill'!$S$37:$S$402,MATCH($B371,INT('Data Tab - SH Infill'!$C$37:$C$402)*('Data Tab - SH Infill'!$S$37:$S$402&lt;&gt;""),0)),"")</f>
        <v/>
      </c>
    </row>
    <row r="372" spans="1:12" s="264" customFormat="1" x14ac:dyDescent="0.2">
      <c r="B372" s="265">
        <f t="shared" ca="1" si="5"/>
        <v>45288</v>
      </c>
      <c r="C372" s="268" cm="1">
        <f t="array" aca="1" ref="C372" ca="1">IF($B372="","",IFERROR(IF(INDEX('Data Tab - BV Infill'!R$37:R$1000,MATCH($B372,INT('Data Tab - BV Infill'!$C$37:$C$1000),0))="",NA(),INDEX('Data Tab - BV Infill'!R$37:R$1000,MATCH($B372,INT('Data Tab - BV Infill'!$C$37:$C$1000),0))),MAX(IF('SCADA Data'!$B$37:$B$402=$B372,'SCADA Data'!D$37:D$402,""),IF('SCADA Data - Historic'!$B$37:$B$402=$B372,'SCADA Data - Historic'!D$37:D$402,""))))</f>
        <v>187.962890625</v>
      </c>
      <c r="D372" s="269" cm="1">
        <f t="array" aca="1" ref="D372" ca="1">IF($B372="","",IFERROR(IF(INDEX('Data Tab - BV Infill'!T$37:T$1000,MATCH($B372,INT('Data Tab - BV Infill'!$C$37:$C$1000),0))="",NA(),INDEX('Data Tab - BV Infill'!T$37:T$1000,MATCH($B372,INT('Data Tab - BV Infill'!$C$37:$C$1000),0))),MAX(IF('SCADA Data'!$B$37:$B$402=$B372,'SCADA Data'!E$37:E$402,""),IF('SCADA Data - Historic'!$B$37:$B$402=$B372,'SCADA Data - Historic'!E$37:E$402,""))))</f>
        <v>173.900390625</v>
      </c>
      <c r="E372" s="269" cm="1">
        <f t="array" aca="1" ref="E372" ca="1">IF($B372="","",IFERROR(IF(INDEX('Data Tab - BV Infill'!U$37:U$1000,MATCH($B372,INT('Data Tab - BV Infill'!$C$37:$C$1000),0))="",NA(),INDEX('Data Tab - BV Infill'!U$37:U$1000,MATCH($B372,INT('Data Tab - BV Infill'!$C$37:$C$1000),0))),MAX(IF('SCADA Data'!$B$37:$B$402=$B372,'SCADA Data'!F$37:F$402,""),IF('SCADA Data - Historic'!$B$37:$B$402=$B372,'SCADA Data - Historic'!F$37:F$402,""))))</f>
        <v>0</v>
      </c>
      <c r="F372" s="114" t="str">
        <f t="array" aca="1" ref="F372" ca="1">IFERROR(INDEX('Data Tab - BV Infill'!$S$37:$S$402,MATCH($B372,INT('Data Tab - BV Infill'!$C$37:$C$402)*('Data Tab - BV Infill'!$S$37:$S$402&lt;&gt;""),0)),"")</f>
        <v/>
      </c>
      <c r="G372" s="270" cm="1">
        <f t="array" aca="1" ref="G372" ca="1">IF($B372="","",IFERROR(IF(INDEX('Data Tab - MK Infill'!R$37:R$402,MATCH($B372,INT('Data Tab - MK Infill'!$C$37:$C$402),0))="",NA(),INDEX('Data Tab - MK Infill'!R$37:R$402,MATCH($B372,INT('Data Tab - MK Infill'!$C$37:$C$402),0))),MAX(IF('SCADA Data'!$B$37:$B$402=$B372,'SCADA Data'!G$37:G$402,""),IF('SCADA Data - Historic'!$B$37:$B$402=$B372,'SCADA Data - Historic'!G$37:G$402,""))))</f>
        <v>1004</v>
      </c>
      <c r="H372" s="114" t="str">
        <f t="array" aca="1" ref="H372" ca="1">IFERROR(INDEX('Data Tab - MK Infill'!$S$37:$S$402,MATCH($B372,INT('Data Tab - MK Infill'!$C$37:$C$402)*('Data Tab - MK Infill'!$S$37:$S$402&lt;&gt;""),0)),"")</f>
        <v/>
      </c>
      <c r="I372" s="273" cm="1">
        <f t="array" aca="1" ref="I372" ca="1">IF($B372="","",IFERROR(IF(INDEX('Data Tab - NH Infill'!R$37:R$1000,MATCH($B372,INT('Data Tab - NH Infill'!$C$37:$C$1000),0))="",NA(),INDEX('Data Tab - NH Infill'!R$37:R$1000,MATCH($B372,INT('Data Tab - NH Infill'!$C$37:$C$1000),0))),MAX(IF('SCADA Data'!$B$37:$B$402=$B372,'SCADA Data'!I$37:I$402,""),IF('SCADA Data - Historic'!$B$37:$B$402=$B372,'SCADA Data - Historic'!I$37:I$402,""))))</f>
        <v>1723</v>
      </c>
      <c r="J372" s="114" t="str">
        <f t="array" aca="1" ref="J372" ca="1">IFERROR(INDEX('Data Tab - NH Infill'!$S$37:$S$1000,MATCH($B372,INT('Data Tab - NH Infill'!$C$37:$C$1000)*('Data Tab - NH Infill'!$S$37:$S$1000&lt;&gt;""),0)),"")</f>
        <v/>
      </c>
      <c r="K372" s="272">
        <f t="array" aca="1" ref="K372" ca="1">IF($B372="","",IFERROR(IF(INDEX('Data Tab - SH Infill'!R$37:R$402,MATCH($B372,INT('Data Tab - SH Infill'!$C$37:$C$402),0))="",NA(),INDEX('Data Tab - SH Infill'!R$37:R$402,MATCH($B372,INT('Data Tab - SH Infill'!$C$37:$C$402),0))),MAX(IF('SCADA Data'!$B$37:$B$8980=$B372,'SCADA Data'!H$37:H$8980,""),IF('SCADA Data - Historic'!$B$37:$B$8980=$B372,'SCADA Data - Historic'!H$37:H$8980,""))))</f>
        <v>315.45999145507813</v>
      </c>
      <c r="L372" s="250" t="str">
        <f t="array" aca="1" ref="L372" ca="1">IFERROR(INDEX('Data Tab - SH Infill'!$S$37:$S$402,MATCH($B372,INT('Data Tab - SH Infill'!$C$37:$C$402)*('Data Tab - SH Infill'!$S$37:$S$402&lt;&gt;""),0)),"")</f>
        <v/>
      </c>
    </row>
    <row r="373" spans="1:12" s="264" customFormat="1" x14ac:dyDescent="0.2">
      <c r="B373" s="265">
        <f t="shared" ca="1" si="5"/>
        <v>45289</v>
      </c>
      <c r="C373" s="266" cm="1">
        <f t="array" aca="1" ref="C373" ca="1">IF($B373="","",IFERROR(IF(INDEX('Data Tab - BV Infill'!R$37:R$1000,MATCH($B373,INT('Data Tab - BV Infill'!$C$37:$C$1000),0))="",NA(),INDEX('Data Tab - BV Infill'!R$37:R$1000,MATCH($B373,INT('Data Tab - BV Infill'!$C$37:$C$1000),0))),MAX(IF('SCADA Data'!$B$37:$B$402=$B373,'SCADA Data'!D$37:D$402,""),IF('SCADA Data - Historic'!$B$37:$B$402=$B373,'SCADA Data - Historic'!D$37:D$402,""))))</f>
        <v>183.48046875</v>
      </c>
      <c r="D373" s="267" cm="1">
        <f t="array" aca="1" ref="D373" ca="1">IF($B373="","",IFERROR(IF(INDEX('Data Tab - BV Infill'!T$37:T$1000,MATCH($B373,INT('Data Tab - BV Infill'!$C$37:$C$1000),0))="",NA(),INDEX('Data Tab - BV Infill'!T$37:T$1000,MATCH($B373,INT('Data Tab - BV Infill'!$C$37:$C$1000),0))),MAX(IF('SCADA Data'!$B$37:$B$402=$B373,'SCADA Data'!E$37:E$402,""),IF('SCADA Data - Historic'!$B$37:$B$402=$B373,'SCADA Data - Historic'!E$37:E$402,""))))</f>
        <v>187.306640625</v>
      </c>
      <c r="E373" s="267" cm="1">
        <f t="array" aca="1" ref="E373" ca="1">IF($B373="","",IFERROR(IF(INDEX('Data Tab - BV Infill'!U$37:U$1000,MATCH($B373,INT('Data Tab - BV Infill'!$C$37:$C$1000),0))="",NA(),INDEX('Data Tab - BV Infill'!U$37:U$1000,MATCH($B373,INT('Data Tab - BV Infill'!$C$37:$C$1000),0))),MAX(IF('SCADA Data'!$B$37:$B$402=$B373,'SCADA Data'!F$37:F$402,""),IF('SCADA Data - Historic'!$B$37:$B$402=$B373,'SCADA Data - Historic'!F$37:F$402,""))))</f>
        <v>0</v>
      </c>
      <c r="F373" s="101" t="str">
        <f t="array" aca="1" ref="F373" ca="1">IFERROR(INDEX('Data Tab - BV Infill'!$S$37:$S$402,MATCH($B373,INT('Data Tab - BV Infill'!$C$37:$C$402)*('Data Tab - BV Infill'!$S$37:$S$402&lt;&gt;""),0)),"")</f>
        <v/>
      </c>
      <c r="G373" s="266" cm="1">
        <f t="array" aca="1" ref="G373" ca="1">IF($B373="","",IFERROR(IF(INDEX('Data Tab - MK Infill'!R$37:R$402,MATCH($B373,INT('Data Tab - MK Infill'!$C$37:$C$402),0))="",NA(),INDEX('Data Tab - MK Infill'!R$37:R$402,MATCH($B373,INT('Data Tab - MK Infill'!$C$37:$C$402),0))),MAX(IF('SCADA Data'!$B$37:$B$402=$B373,'SCADA Data'!G$37:G$402,""),IF('SCADA Data - Historic'!$B$37:$B$402=$B373,'SCADA Data - Historic'!G$37:G$402,""))))</f>
        <v>861</v>
      </c>
      <c r="H373" s="101" t="str">
        <f t="array" aca="1" ref="H373" ca="1">IFERROR(INDEX('Data Tab - MK Infill'!$S$37:$S$402,MATCH($B373,INT('Data Tab - MK Infill'!$C$37:$C$402)*('Data Tab - MK Infill'!$S$37:$S$402&lt;&gt;""),0)),"")</f>
        <v/>
      </c>
      <c r="I373" s="266" cm="1">
        <f t="array" aca="1" ref="I373" ca="1">IF($B373="","",IFERROR(IF(INDEX('Data Tab - NH Infill'!R$37:R$1000,MATCH($B373,INT('Data Tab - NH Infill'!$C$37:$C$1000),0))="",NA(),INDEX('Data Tab - NH Infill'!R$37:R$1000,MATCH($B373,INT('Data Tab - NH Infill'!$C$37:$C$1000),0))),MAX(IF('SCADA Data'!$B$37:$B$402=$B373,'SCADA Data'!I$37:I$402,""),IF('SCADA Data - Historic'!$B$37:$B$402=$B373,'SCADA Data - Historic'!I$37:I$402,""))))</f>
        <v>1653</v>
      </c>
      <c r="J373" s="101" t="str">
        <f t="array" aca="1" ref="J373" ca="1">IFERROR(INDEX('Data Tab - NH Infill'!$S$37:$S$1000,MATCH($B373,INT('Data Tab - NH Infill'!$C$37:$C$1000)*('Data Tab - NH Infill'!$S$37:$S$1000&lt;&gt;""),0)),"")</f>
        <v/>
      </c>
      <c r="K373" s="266">
        <f t="array" aca="1" ref="K373" ca="1">IF($B373="","",IFERROR(IF(INDEX('Data Tab - SH Infill'!R$37:R$402,MATCH($B373,INT('Data Tab - SH Infill'!$C$37:$C$402),0))="",NA(),INDEX('Data Tab - SH Infill'!R$37:R$402,MATCH($B373,INT('Data Tab - SH Infill'!$C$37:$C$402),0))),MAX(IF('SCADA Data'!$B$37:$B$8980=$B373,'SCADA Data'!H$37:H$8980,""),IF('SCADA Data - Historic'!$B$37:$B$8980=$B373,'SCADA Data - Historic'!H$37:H$8980,""))))</f>
        <v>319.16000366210938</v>
      </c>
      <c r="L373" s="249" t="str">
        <f t="array" aca="1" ref="L373" ca="1">IFERROR(INDEX('Data Tab - SH Infill'!$S$37:$S$402,MATCH($B373,INT('Data Tab - SH Infill'!$C$37:$C$402)*('Data Tab - SH Infill'!$S$37:$S$402&lt;&gt;""),0)),"")</f>
        <v/>
      </c>
    </row>
    <row r="374" spans="1:12" s="264" customFormat="1" x14ac:dyDescent="0.2">
      <c r="B374" s="265">
        <f t="shared" ca="1" si="5"/>
        <v>45290</v>
      </c>
      <c r="C374" s="268" cm="1">
        <f t="array" aca="1" ref="C374" ca="1">IF($B374="","",IFERROR(IF(INDEX('Data Tab - BV Infill'!R$37:R$1000,MATCH($B374,INT('Data Tab - BV Infill'!$C$37:$C$1000),0))="",NA(),INDEX('Data Tab - BV Infill'!R$37:R$1000,MATCH($B374,INT('Data Tab - BV Infill'!$C$37:$C$1000),0))),MAX(IF('SCADA Data'!$B$37:$B$402=$B374,'SCADA Data'!D$37:D$402,""),IF('SCADA Data - Historic'!$B$37:$B$402=$B374,'SCADA Data - Historic'!D$37:D$402,""))))</f>
        <v>184.875</v>
      </c>
      <c r="D374" s="269" cm="1">
        <f t="array" aca="1" ref="D374" ca="1">IF($B374="","",IFERROR(IF(INDEX('Data Tab - BV Infill'!T$37:T$1000,MATCH($B374,INT('Data Tab - BV Infill'!$C$37:$C$1000),0))="",NA(),INDEX('Data Tab - BV Infill'!T$37:T$1000,MATCH($B374,INT('Data Tab - BV Infill'!$C$37:$C$1000),0))),MAX(IF('SCADA Data'!$B$37:$B$402=$B374,'SCADA Data'!E$37:E$402,""),IF('SCADA Data - Historic'!$B$37:$B$402=$B374,'SCADA Data - Historic'!E$37:E$402,""))))</f>
        <v>188.8046875</v>
      </c>
      <c r="E374" s="269" cm="1">
        <f t="array" aca="1" ref="E374" ca="1">IF($B374="","",IFERROR(IF(INDEX('Data Tab - BV Infill'!U$37:U$1000,MATCH($B374,INT('Data Tab - BV Infill'!$C$37:$C$1000),0))="",NA(),INDEX('Data Tab - BV Infill'!U$37:U$1000,MATCH($B374,INT('Data Tab - BV Infill'!$C$37:$C$1000),0))),MAX(IF('SCADA Data'!$B$37:$B$402=$B374,'SCADA Data'!F$37:F$402,""),IF('SCADA Data - Historic'!$B$37:$B$402=$B374,'SCADA Data - Historic'!F$37:F$402,""))))</f>
        <v>0</v>
      </c>
      <c r="F374" s="114" t="str">
        <f t="array" aca="1" ref="F374" ca="1">IFERROR(INDEX('Data Tab - BV Infill'!$S$37:$S$402,MATCH($B374,INT('Data Tab - BV Infill'!$C$37:$C$402)*('Data Tab - BV Infill'!$S$37:$S$402&lt;&gt;""),0)),"")</f>
        <v/>
      </c>
      <c r="G374" s="270" cm="1">
        <f t="array" aca="1" ref="G374" ca="1">IF($B374="","",IFERROR(IF(INDEX('Data Tab - MK Infill'!R$37:R$402,MATCH($B374,INT('Data Tab - MK Infill'!$C$37:$C$402),0))="",NA(),INDEX('Data Tab - MK Infill'!R$37:R$402,MATCH($B374,INT('Data Tab - MK Infill'!$C$37:$C$402),0))),MAX(IF('SCADA Data'!$B$37:$B$402=$B374,'SCADA Data'!G$37:G$402,""),IF('SCADA Data - Historic'!$B$37:$B$402=$B374,'SCADA Data - Historic'!G$37:G$402,""))))</f>
        <v>895</v>
      </c>
      <c r="H374" s="114" t="str">
        <f t="array" aca="1" ref="H374" ca="1">IFERROR(INDEX('Data Tab - MK Infill'!$S$37:$S$402,MATCH($B374,INT('Data Tab - MK Infill'!$C$37:$C$402)*('Data Tab - MK Infill'!$S$37:$S$402&lt;&gt;""),0)),"")</f>
        <v/>
      </c>
      <c r="I374" s="273" cm="1">
        <f t="array" aca="1" ref="I374" ca="1">IF($B374="","",IFERROR(IF(INDEX('Data Tab - NH Infill'!R$37:R$1000,MATCH($B374,INT('Data Tab - NH Infill'!$C$37:$C$1000),0))="",NA(),INDEX('Data Tab - NH Infill'!R$37:R$1000,MATCH($B374,INT('Data Tab - NH Infill'!$C$37:$C$1000),0))),MAX(IF('SCADA Data'!$B$37:$B$402=$B374,'SCADA Data'!I$37:I$402,""),IF('SCADA Data - Historic'!$B$37:$B$402=$B374,'SCADA Data - Historic'!I$37:I$402,""))))</f>
        <v>1593</v>
      </c>
      <c r="J374" s="114" t="str">
        <f t="array" aca="1" ref="J374" ca="1">IFERROR(INDEX('Data Tab - NH Infill'!$S$37:$S$1000,MATCH($B374,INT('Data Tab - NH Infill'!$C$37:$C$1000)*('Data Tab - NH Infill'!$S$37:$S$1000&lt;&gt;""),0)),"")</f>
        <v/>
      </c>
      <c r="K374" s="272">
        <f t="array" aca="1" ref="K374" ca="1">IF($B374="","",IFERROR(IF(INDEX('Data Tab - SH Infill'!R$37:R$402,MATCH($B374,INT('Data Tab - SH Infill'!$C$37:$C$402),0))="",NA(),INDEX('Data Tab - SH Infill'!R$37:R$402,MATCH($B374,INT('Data Tab - SH Infill'!$C$37:$C$402),0))),MAX(IF('SCADA Data'!$B$37:$B$8980=$B374,'SCADA Data'!H$37:H$8980,""),IF('SCADA Data - Historic'!$B$37:$B$8980=$B374,'SCADA Data - Historic'!H$37:H$8980,""))))</f>
        <v>319.51998901367188</v>
      </c>
      <c r="L374" s="250" t="str">
        <f t="array" aca="1" ref="L374" ca="1">IFERROR(INDEX('Data Tab - SH Infill'!$S$37:$S$402,MATCH($B374,INT('Data Tab - SH Infill'!$C$37:$C$402)*('Data Tab - SH Infill'!$S$37:$S$402&lt;&gt;""),0)),"")</f>
        <v/>
      </c>
    </row>
    <row r="375" spans="1:12" s="264" customFormat="1" x14ac:dyDescent="0.2">
      <c r="B375" s="265">
        <f t="shared" ca="1" si="5"/>
        <v>45291</v>
      </c>
      <c r="C375" s="266" cm="1">
        <f t="array" aca="1" ref="C375" ca="1">IF($B375="","",IFERROR(IF(INDEX('Data Tab - BV Infill'!R$37:R$1000,MATCH($B375,INT('Data Tab - BV Infill'!$C$37:$C$1000),0))="",NA(),INDEX('Data Tab - BV Infill'!R$37:R$1000,MATCH($B375,INT('Data Tab - BV Infill'!$C$37:$C$1000),0))),MAX(IF('SCADA Data'!$B$37:$B$402=$B375,'SCADA Data'!D$37:D$402,""),IF('SCADA Data - Historic'!$B$37:$B$402=$B375,'SCADA Data - Historic'!D$37:D$402,""))))</f>
        <v>188.361328125</v>
      </c>
      <c r="D375" s="267" cm="1">
        <f t="array" aca="1" ref="D375" ca="1">IF($B375="","",IFERROR(IF(INDEX('Data Tab - BV Infill'!T$37:T$1000,MATCH($B375,INT('Data Tab - BV Infill'!$C$37:$C$1000),0))="",NA(),INDEX('Data Tab - BV Infill'!T$37:T$1000,MATCH($B375,INT('Data Tab - BV Infill'!$C$37:$C$1000),0))),MAX(IF('SCADA Data'!$B$37:$B$402=$B375,'SCADA Data'!E$37:E$402,""),IF('SCADA Data - Historic'!$B$37:$B$402=$B375,'SCADA Data - Historic'!E$37:E$402,""))))</f>
        <v>201.830078125</v>
      </c>
      <c r="E375" s="267" cm="1">
        <f t="array" aca="1" ref="E375" ca="1">IF($B375="","",IFERROR(IF(INDEX('Data Tab - BV Infill'!U$37:U$1000,MATCH($B375,INT('Data Tab - BV Infill'!$C$37:$C$1000),0))="",NA(),INDEX('Data Tab - BV Infill'!U$37:U$1000,MATCH($B375,INT('Data Tab - BV Infill'!$C$37:$C$1000),0))),MAX(IF('SCADA Data'!$B$37:$B$402=$B375,'SCADA Data'!F$37:F$402,""),IF('SCADA Data - Historic'!$B$37:$B$402=$B375,'SCADA Data - Historic'!F$37:F$402,""))))</f>
        <v>0</v>
      </c>
      <c r="F375" s="101" t="str">
        <f t="array" aca="1" ref="F375" ca="1">IFERROR(INDEX('Data Tab - BV Infill'!$S$37:$S$402,MATCH($B375,INT('Data Tab - BV Infill'!$C$37:$C$402)*('Data Tab - BV Infill'!$S$37:$S$402&lt;&gt;""),0)),"")</f>
        <v/>
      </c>
      <c r="G375" s="266" cm="1">
        <f t="array" aca="1" ref="G375" ca="1">IF($B375="","",IFERROR(IF(INDEX('Data Tab - MK Infill'!R$37:R$402,MATCH($B375,INT('Data Tab - MK Infill'!$C$37:$C$402),0))="",NA(),INDEX('Data Tab - MK Infill'!R$37:R$402,MATCH($B375,INT('Data Tab - MK Infill'!$C$37:$C$402),0))),MAX(IF('SCADA Data'!$B$37:$B$402=$B375,'SCADA Data'!G$37:G$402,""),IF('SCADA Data - Historic'!$B$37:$B$402=$B375,'SCADA Data - Historic'!G$37:G$402,""))))</f>
        <v>849</v>
      </c>
      <c r="H375" s="101" t="str">
        <f t="array" aca="1" ref="H375" ca="1">IFERROR(INDEX('Data Tab - MK Infill'!$S$37:$S$402,MATCH($B375,INT('Data Tab - MK Infill'!$C$37:$C$402)*('Data Tab - MK Infill'!$S$37:$S$402&lt;&gt;""),0)),"")</f>
        <v/>
      </c>
      <c r="I375" s="274" cm="1">
        <f t="array" aca="1" ref="I375" ca="1">IF($B375="","",IFERROR(IF(INDEX('Data Tab - NH Infill'!R$37:R$1000,MATCH($B375,INT('Data Tab - NH Infill'!$C$37:$C$1000),0))="",NA(),INDEX('Data Tab - NH Infill'!R$37:R$1000,MATCH($B375,INT('Data Tab - NH Infill'!$C$37:$C$1000),0))),MAX(IF('SCADA Data'!$B$37:$B$402=$B375,'SCADA Data'!I$37:I$402,""),IF('SCADA Data - Historic'!$B$37:$B$402=$B375,'SCADA Data - Historic'!I$37:I$402,""))))</f>
        <v>1793</v>
      </c>
      <c r="J375" s="101" t="str">
        <f t="array" aca="1" ref="J375" ca="1">IFERROR(INDEX('Data Tab - NH Infill'!$S$37:$S$1000,MATCH($B375,INT('Data Tab - NH Infill'!$C$37:$C$1000)*('Data Tab - NH Infill'!$S$37:$S$1000&lt;&gt;""),0)),"")</f>
        <v/>
      </c>
      <c r="K375" s="266">
        <f t="array" aca="1" ref="K375" ca="1">IF($B375="","",IFERROR(IF(INDEX('Data Tab - SH Infill'!R$37:R$402,MATCH($B375,INT('Data Tab - SH Infill'!$C$37:$C$402),0))="",NA(),INDEX('Data Tab - SH Infill'!R$37:R$402,MATCH($B375,INT('Data Tab - SH Infill'!$C$37:$C$402),0))),MAX(IF('SCADA Data'!$B$37:$B$8980=$B375,'SCADA Data'!H$37:H$8980,""),IF('SCADA Data - Historic'!$B$37:$B$8980=$B375,'SCADA Data - Historic'!H$37:H$8980,""))))</f>
        <v>433.07998657226563</v>
      </c>
      <c r="L375" s="249" t="str">
        <f t="array" aca="1" ref="L375" ca="1">IFERROR(INDEX('Data Tab - SH Infill'!$S$37:$S$402,MATCH($B375,INT('Data Tab - SH Infill'!$C$37:$C$402)*('Data Tab - SH Infill'!$S$37:$S$402&lt;&gt;""),0)),"")</f>
        <v/>
      </c>
    </row>
    <row r="376" spans="1:12" s="264" customFormat="1" x14ac:dyDescent="0.2">
      <c r="B376" s="265" t="str">
        <f ca="1">IFERROR(IF(B375+1&lt;TODAY(),IF(B375+1&lt;='BV Intermediate'!C3,B375+1,""),""),"")</f>
        <v/>
      </c>
      <c r="C376" s="268" t="str" cm="1">
        <f t="array" aca="1" ref="C376" ca="1">IF($B376="","",IFERROR(IF(INDEX('Data Tab - BV Infill'!R$37:R$1000,MATCH($B376,INT('Data Tab - BV Infill'!$C$37:$C$1000),0))="",NA(),INDEX('Data Tab - BV Infill'!R$37:R$1000,MATCH($B376,INT('Data Tab - BV Infill'!$C$37:$C$1000),0))),MAX(IF('SCADA Data'!$B$37:$B$402=$B376,'SCADA Data'!D$37:D$402,""),IF('SCADA Data - Historic'!$B$37:$B$402=$B376,'SCADA Data - Historic'!D$37:D$402,""))))</f>
        <v/>
      </c>
      <c r="D376" s="269" t="str" cm="1">
        <f t="array" aca="1" ref="D376" ca="1">IF($B376="","",IFERROR(IF(INDEX('Data Tab - BV Infill'!T$37:T$1000,MATCH($B376,INT('Data Tab - BV Infill'!$C$37:$C$1000),0))="",NA(),INDEX('Data Tab - BV Infill'!T$37:T$1000,MATCH($B376,INT('Data Tab - BV Infill'!$C$37:$C$1000),0))),MAX(IF('SCADA Data'!$B$37:$B$402=$B376,'SCADA Data'!E$37:E$402,""),IF('SCADA Data - Historic'!$B$37:$B$402=$B376,'SCADA Data - Historic'!E$37:E$402,""))))</f>
        <v/>
      </c>
      <c r="E376" s="269" t="str" cm="1">
        <f t="array" aca="1" ref="E376" ca="1">IF($B376="","",IFERROR(IF(INDEX('Data Tab - BV Infill'!U$37:U$1000,MATCH($B376,INT('Data Tab - BV Infill'!$C$37:$C$1000),0))="",NA(),INDEX('Data Tab - BV Infill'!U$37:U$1000,MATCH($B376,INT('Data Tab - BV Infill'!$C$37:$C$1000),0))),MAX(IF('SCADA Data'!$B$37:$B$402=$B376,'SCADA Data'!F$37:F$402,""),IF('SCADA Data - Historic'!$B$37:$B$402=$B376,'SCADA Data - Historic'!F$37:F$402,""))))</f>
        <v/>
      </c>
      <c r="F376" s="114" t="str">
        <f t="array" aca="1" ref="F376" ca="1">IFERROR(INDEX('Data Tab - BV Infill'!$S$37:$S$402,MATCH($B376,INT('Data Tab - BV Infill'!$C$37:$C$402)*('Data Tab - BV Infill'!$S$37:$S$402&lt;&gt;""),0)),"")</f>
        <v/>
      </c>
      <c r="G376" s="270" t="str" cm="1">
        <f t="array" aca="1" ref="G376" ca="1">IF($B376="","",IFERROR(IF(INDEX('Data Tab - MK Infill'!R$37:R$402,MATCH($B376,INT('Data Tab - MK Infill'!$C$37:$C$402),0))="",NA(),INDEX('Data Tab - MK Infill'!R$37:R$402,MATCH($B376,INT('Data Tab - MK Infill'!$C$37:$C$402),0))),MAX(IF('SCADA Data'!$B$37:$B$402=$B376,'SCADA Data'!G$37:G$402,""),IF('SCADA Data - Historic'!$B$37:$B$402=$B376,'SCADA Data - Historic'!G$37:G$402,""))))</f>
        <v/>
      </c>
      <c r="H376" s="114" t="str">
        <f t="array" aca="1" ref="H376" ca="1">IFERROR(INDEX('Data Tab - MK Infill'!$S$37:$S$402,MATCH($B376,INT('Data Tab - MK Infill'!$C$37:$C$402)*('Data Tab - MK Infill'!$S$37:$S$402&lt;&gt;""),0)),"")</f>
        <v/>
      </c>
      <c r="I376" s="275" t="str" cm="1">
        <f t="array" aca="1" ref="I376" ca="1">IF($B376="","",IFERROR(IF(INDEX('Data Tab - NH Infill'!R$37:R$1000,MATCH($B376,INT('Data Tab - NH Infill'!$C$37:$C$1000),0))="",NA(),INDEX('Data Tab - NH Infill'!R$37:R$1000,MATCH($B376,INT('Data Tab - NH Infill'!$C$37:$C$1000),0))),MAX(IF('SCADA Data'!$B$37:$B$402=$B376,'SCADA Data'!I$37:I$402,""),IF('SCADA Data - Historic'!$B$37:$B$402=$B376,'SCADA Data - Historic'!I$37:I$402,""))))</f>
        <v/>
      </c>
      <c r="J376" s="114" t="str">
        <f t="array" aca="1" ref="J376" ca="1">IFERROR(INDEX('Data Tab - NH Infill'!$S$37:$S$1000,MATCH($B376,INT('Data Tab - NH Infill'!$C$37:$C$1000)*('Data Tab - NH Infill'!$S$37:$S$1000&lt;&gt;""),0)),"")</f>
        <v/>
      </c>
      <c r="K376" s="272" t="str">
        <f t="array" aca="1" ref="K376" ca="1">IF($B376="","",IFERROR(IF(INDEX('Data Tab - SH Infill'!R$37:R$402,MATCH($B376,INT('Data Tab - SH Infill'!$C$37:$C$402),0))="",NA(),INDEX('Data Tab - SH Infill'!R$37:R$402,MATCH($B376,INT('Data Tab - SH Infill'!$C$37:$C$402),0))),MAX(IF('SCADA Data'!$B$37:$B$8980=$B376,'SCADA Data'!H$37:H$8980,""),IF('SCADA Data - Historic'!$B$37:$B$8980=$B376,'SCADA Data - Historic'!H$37:H$8980,""))))</f>
        <v/>
      </c>
      <c r="L376" s="250" t="str">
        <f t="array" aca="1" ref="L376" ca="1">IFERROR(INDEX('Data Tab - SH Infill'!$S$37:$S$402,MATCH($B376,INT('Data Tab - SH Infill'!$C$37:$C$402)*('Data Tab - SH Infill'!$S$37:$S$402&lt;&gt;""),0)),"")</f>
        <v/>
      </c>
    </row>
    <row r="377" spans="1:12" x14ac:dyDescent="0.2">
      <c r="B377" s="251" t="s">
        <v>1</v>
      </c>
      <c r="C377" s="276">
        <f ca="1">MIN(C11:C376)</f>
        <v>111.2109375</v>
      </c>
      <c r="D377" s="276">
        <f ca="1">MIN(D11:D376)</f>
        <v>0.583984375</v>
      </c>
      <c r="E377" s="276">
        <f ca="1">MIN(E11:E376)</f>
        <v>0</v>
      </c>
      <c r="F377" s="276"/>
      <c r="G377" s="276">
        <f ca="1">MIN(G11:G376)</f>
        <v>0</v>
      </c>
      <c r="H377" s="277"/>
      <c r="I377" s="276">
        <f ca="1">MIN(I11:I376)</f>
        <v>883</v>
      </c>
      <c r="J377" s="277"/>
      <c r="K377" s="276">
        <f ca="1">MIN(K11:K376)</f>
        <v>128.13999938964844</v>
      </c>
      <c r="L377" s="278"/>
    </row>
    <row r="378" spans="1:12" x14ac:dyDescent="0.2">
      <c r="A378" s="84" t="s">
        <v>381</v>
      </c>
      <c r="B378" s="251" t="s">
        <v>380</v>
      </c>
      <c r="C378" s="89">
        <f ca="1">SMALL(C11:C376,COUNTIF(C11:C376,0)+1)</f>
        <v>111.2109375</v>
      </c>
      <c r="D378" s="89">
        <f ca="1">SMALL(D11:D376,COUNTIF(D11:D376,0)+1)</f>
        <v>0.583984375</v>
      </c>
      <c r="E378" s="89" t="e">
        <f ca="1">SMALL(E11:E376,COUNTIF(E11:E376,0)+1)</f>
        <v>#NUM!</v>
      </c>
      <c r="F378" s="89"/>
      <c r="G378" s="89">
        <f ca="1">SMALL(G11:G376,COUNTIF(G11:G376,0)+1)</f>
        <v>13</v>
      </c>
      <c r="H378" s="102"/>
      <c r="I378" s="89">
        <f ca="1">SMALL(I11:I376,COUNTIF(I11:I376,0)+1)</f>
        <v>883</v>
      </c>
      <c r="J378" s="102"/>
      <c r="K378" s="89">
        <f ca="1">SMALL(K11:K376,COUNTIF(K11:K376,0)+1)</f>
        <v>128.13999938964844</v>
      </c>
      <c r="L378" s="252"/>
    </row>
    <row r="379" spans="1:12" x14ac:dyDescent="0.2">
      <c r="B379" s="251" t="s">
        <v>2</v>
      </c>
      <c r="C379" s="89">
        <f ca="1">AVERAGE(C11:C376)</f>
        <v>215.41105789811644</v>
      </c>
      <c r="D379" s="89">
        <f ca="1">AVERAGE(D11:D376)</f>
        <v>196.88250749143836</v>
      </c>
      <c r="E379" s="89">
        <f ca="1">AVERAGE(E11:E376)</f>
        <v>0</v>
      </c>
      <c r="F379" s="89"/>
      <c r="G379" s="89">
        <f ca="1">AVERAGE(G11:G376)</f>
        <v>1028.6739726027397</v>
      </c>
      <c r="H379" s="102"/>
      <c r="I379" s="89">
        <f ca="1">AVERAGE(I11:I376)</f>
        <v>1528.1849315068494</v>
      </c>
      <c r="J379" s="102"/>
      <c r="K379" s="89">
        <f ca="1">AVERAGE(K11:K376)</f>
        <v>227.38183581208528</v>
      </c>
      <c r="L379" s="252"/>
    </row>
    <row r="380" spans="1:12" x14ac:dyDescent="0.2">
      <c r="B380" s="251" t="s">
        <v>379</v>
      </c>
      <c r="C380" s="89">
        <f ca="1">AVERAGEIF(C11:C376,"&gt;0")</f>
        <v>215.41105789811644</v>
      </c>
      <c r="D380" s="89">
        <f ca="1">AVERAGEIF(D11:D376,"&gt;0")</f>
        <v>196.88250749143836</v>
      </c>
      <c r="E380" s="89" t="e">
        <f ca="1">AVERAGEIF(E11:E376,"&gt;0")</f>
        <v>#DIV/0!</v>
      </c>
      <c r="F380" s="89"/>
      <c r="G380" s="89">
        <f ca="1">AVERAGEIF(G11:G376,"&gt;0")</f>
        <v>1075.8338108882522</v>
      </c>
      <c r="H380" s="102"/>
      <c r="I380" s="89">
        <f ca="1">AVERAGEIF(I11:I376,"&gt;0")</f>
        <v>1528.1849315068494</v>
      </c>
      <c r="J380" s="102"/>
      <c r="K380" s="89">
        <f ca="1">AVERAGEIF(K11:K376,"&gt;0")</f>
        <v>227.38183581208528</v>
      </c>
      <c r="L380" s="252"/>
    </row>
    <row r="381" spans="1:12" x14ac:dyDescent="0.2">
      <c r="B381" s="251" t="s">
        <v>3</v>
      </c>
      <c r="C381" s="89">
        <f ca="1">MAX(C11:C376)</f>
        <v>1689.1875</v>
      </c>
      <c r="D381" s="89">
        <f ca="1">MAX(D11:D376)</f>
        <v>659.39453125</v>
      </c>
      <c r="E381" s="89">
        <f ca="1">MAX(E11:E376)</f>
        <v>0</v>
      </c>
      <c r="F381" s="89"/>
      <c r="G381" s="89">
        <f ca="1">MAX(G11:G376)</f>
        <v>5366</v>
      </c>
      <c r="H381" s="103"/>
      <c r="I381" s="89">
        <f ca="1">MAX(I11:I376)</f>
        <v>4550</v>
      </c>
      <c r="J381" s="103"/>
      <c r="K381" s="89">
        <f ca="1">MAX(K11:K376)</f>
        <v>1295.8299560546875</v>
      </c>
      <c r="L381" s="252"/>
    </row>
    <row r="382" spans="1:12" x14ac:dyDescent="0.2">
      <c r="B382" s="251" t="s">
        <v>378</v>
      </c>
      <c r="C382" s="89">
        <f ca="1">IF(ISNUMBER(C9),COUNTIF(C11:C376,"&gt;"&amp;C9),"-")</f>
        <v>2</v>
      </c>
      <c r="D382" s="89" t="str">
        <f>IF(ISNUMBER(D9),COUNTIF(D11:D376,"&gt;"&amp;D9),"-")</f>
        <v>-</v>
      </c>
      <c r="E382" s="89" t="str">
        <f>IF(ISNUMBER(E9),COUNTIF(E11:E376,"&gt;"&amp;E9),"-")</f>
        <v>-</v>
      </c>
      <c r="F382" s="89"/>
      <c r="G382" s="89">
        <f ca="1">IF(ISNUMBER(G9),COUNTIF(G11:G376,"&gt;"&amp;G9),"-")</f>
        <v>0</v>
      </c>
      <c r="H382" s="104"/>
      <c r="I382" s="89">
        <f ca="1">IF(ISNUMBER(I9),COUNTIF(I11:I376,"&gt;"&amp;I9),"-")</f>
        <v>0</v>
      </c>
      <c r="J382" s="104"/>
      <c r="K382" s="89">
        <f ca="1">IF(ISNUMBER(K9),COUNTIF(K11:K376,"&gt;"&amp;K9),"-")</f>
        <v>0</v>
      </c>
      <c r="L382" s="253"/>
    </row>
    <row r="383" spans="1:12" x14ac:dyDescent="0.2">
      <c r="B383" s="251" t="s">
        <v>377</v>
      </c>
      <c r="C383" s="88">
        <f ca="1">SUM(C11:C376)</f>
        <v>78625.0361328125</v>
      </c>
      <c r="D383" s="88">
        <f ca="1">SUM(D11:D376)</f>
        <v>71862.115234375</v>
      </c>
      <c r="E383" s="88">
        <f ca="1">SUM(E11:E376)</f>
        <v>0</v>
      </c>
      <c r="F383" s="88"/>
      <c r="G383" s="88">
        <f ca="1">SUM(G11:G376)</f>
        <v>375466</v>
      </c>
      <c r="H383" s="88"/>
      <c r="I383" s="88">
        <f ca="1">SUM(I11:I376)</f>
        <v>557787.5</v>
      </c>
      <c r="J383" s="88"/>
      <c r="K383" s="88">
        <f ca="1">SUM(K11:K376)</f>
        <v>82994.370071411133</v>
      </c>
      <c r="L383" s="254"/>
    </row>
    <row r="384" spans="1:12" ht="25.5" x14ac:dyDescent="0.2">
      <c r="B384" s="255" t="s">
        <v>376</v>
      </c>
      <c r="C384" s="87">
        <f ca="1">COUNT(C11:C376)</f>
        <v>365</v>
      </c>
      <c r="D384" s="87">
        <f ca="1">COUNT(D11:D376)</f>
        <v>365</v>
      </c>
      <c r="E384" s="87">
        <f ca="1">COUNT(E11:E376)</f>
        <v>365</v>
      </c>
      <c r="F384" s="87"/>
      <c r="G384" s="87">
        <f ca="1">COUNT(G11:G376)</f>
        <v>365</v>
      </c>
      <c r="H384" s="87"/>
      <c r="I384" s="87">
        <f ca="1">COUNT(I11:I376)</f>
        <v>365</v>
      </c>
      <c r="J384" s="87"/>
      <c r="K384" s="87">
        <f ca="1">COUNT(K11:K376)</f>
        <v>365</v>
      </c>
      <c r="L384" s="256"/>
    </row>
    <row r="385" spans="2:12" ht="26.25" thickBot="1" x14ac:dyDescent="0.25">
      <c r="B385" s="257" t="s">
        <v>375</v>
      </c>
      <c r="C385" s="258">
        <f ca="1">COUNTIF(C11:C376,"&gt;0")</f>
        <v>365</v>
      </c>
      <c r="D385" s="258">
        <f ca="1">COUNTIF(D11:D376,"&gt;0")</f>
        <v>365</v>
      </c>
      <c r="E385" s="258">
        <f ca="1">COUNTIF(E11:E376,"&gt;0")</f>
        <v>0</v>
      </c>
      <c r="F385" s="258"/>
      <c r="G385" s="258">
        <f ca="1">COUNTIF(G11:G376,"&gt;0")</f>
        <v>349</v>
      </c>
      <c r="H385" s="258"/>
      <c r="I385" s="258">
        <f ca="1">COUNTIF(I11:I376,"&gt;0")</f>
        <v>365</v>
      </c>
      <c r="J385" s="258"/>
      <c r="K385" s="258">
        <f ca="1">COUNTIF(K11:K376,"&gt;0")</f>
        <v>365</v>
      </c>
      <c r="L385" s="259"/>
    </row>
    <row r="386" spans="2:12" ht="13.5" hidden="1" customHeight="1" x14ac:dyDescent="0.2">
      <c r="B386" s="115"/>
      <c r="C386" s="116"/>
      <c r="D386" s="116"/>
      <c r="E386" s="116"/>
    </row>
    <row r="390" spans="2:12" x14ac:dyDescent="0.2">
      <c r="C390" s="86"/>
    </row>
  </sheetData>
  <mergeCells count="6">
    <mergeCell ref="C6:F6"/>
    <mergeCell ref="G6:H6"/>
    <mergeCell ref="I6:J6"/>
    <mergeCell ref="K6:L6"/>
    <mergeCell ref="J2:L3"/>
    <mergeCell ref="J4:L5"/>
  </mergeCells>
  <conditionalFormatting sqref="C11:E376">
    <cfRule type="expression" dxfId="8" priority="13">
      <formula>($B11&lt;&gt;"")*(C$9&lt;&gt;"")*(C11&gt;C$9)</formula>
    </cfRule>
  </conditionalFormatting>
  <conditionalFormatting sqref="F11:F376">
    <cfRule type="cellIs" dxfId="7" priority="2" operator="notEqual">
      <formula>""</formula>
    </cfRule>
  </conditionalFormatting>
  <conditionalFormatting sqref="G11:G376">
    <cfRule type="expression" dxfId="6" priority="50">
      <formula>($B11&lt;&gt;"")*($G11&gt;$G$9)</formula>
    </cfRule>
  </conditionalFormatting>
  <conditionalFormatting sqref="H11:H376">
    <cfRule type="cellIs" dxfId="5" priority="11" operator="notEqual">
      <formula>""</formula>
    </cfRule>
  </conditionalFormatting>
  <conditionalFormatting sqref="I11">
    <cfRule type="expression" dxfId="4" priority="1">
      <formula>($B11&lt;&gt;"")*($K11&gt;$K$9)</formula>
    </cfRule>
  </conditionalFormatting>
  <conditionalFormatting sqref="I12:I376">
    <cfRule type="expression" dxfId="3" priority="4">
      <formula>($B12&lt;&gt;"")*($I12&gt;$I$9)</formula>
    </cfRule>
  </conditionalFormatting>
  <conditionalFormatting sqref="J11:J376">
    <cfRule type="cellIs" dxfId="2" priority="7" operator="notEqual">
      <formula>""</formula>
    </cfRule>
  </conditionalFormatting>
  <conditionalFormatting sqref="K11:K376">
    <cfRule type="expression" dxfId="1" priority="3">
      <formula>($B11&lt;&gt;"")*($K11&gt;$K$9)</formula>
    </cfRule>
  </conditionalFormatting>
  <conditionalFormatting sqref="L11:L376">
    <cfRule type="cellIs" dxfId="0" priority="5" operator="notEqual">
      <formula>""</formula>
    </cfRule>
  </conditionalFormatting>
  <printOptions horizontalCentered="1"/>
  <pageMargins left="0.196850393700787" right="0.196850393700787" top="0.196850393700787" bottom="0.74803149606299202" header="0" footer="0.31496062992126"/>
  <pageSetup paperSize="9" scale="76" orientation="landscape" r:id="rId1"/>
  <headerFooter>
    <oddFooter>&amp;L&amp;"Calibri"&amp;9Data Powered by:
&amp;G&amp;R&amp;"Calibri"&amp;9Report Generated:
5/01/2024 6:01:39 AM
Page &amp;P of &amp;N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8B20-A49B-401D-AB31-55DABA5741A5}">
  <dimension ref="B1:AL43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5" width="18.140625" style="279" customWidth="1"/>
    <col min="6" max="6" width="22.85546875" customWidth="1"/>
    <col min="7" max="16" width="0" hidden="1" customWidth="1"/>
    <col min="17" max="17" width="26.7109375" customWidth="1"/>
    <col min="18" max="23" width="17.140625" customWidth="1"/>
    <col min="24" max="24" width="31.42578125" customWidth="1"/>
    <col min="25" max="25" width="35.42578125" customWidth="1"/>
    <col min="26" max="26" width="17.140625" customWidth="1"/>
    <col min="27" max="27" width="38.28515625" customWidth="1"/>
    <col min="28" max="31" width="17.140625" customWidth="1"/>
    <col min="32" max="32" width="20.85546875" customWidth="1"/>
    <col min="33" max="33" width="17.140625" customWidth="1"/>
    <col min="34" max="34" width="29.7109375" customWidth="1"/>
    <col min="35" max="37" width="17.140625" customWidth="1"/>
    <col min="38" max="38" width="19.85546875" customWidth="1"/>
  </cols>
  <sheetData>
    <row r="1" spans="2:38" ht="12.75" customHeight="1" x14ac:dyDescent="0.2"/>
    <row r="2" spans="2:38" ht="12.75" customHeight="1" x14ac:dyDescent="0.2">
      <c r="B2" s="19" t="s">
        <v>492</v>
      </c>
    </row>
    <row r="3" spans="2:38" ht="12.75" customHeight="1" x14ac:dyDescent="0.2">
      <c r="B3" s="19" t="s">
        <v>289</v>
      </c>
      <c r="C3" s="279" t="s">
        <v>118</v>
      </c>
    </row>
    <row r="4" spans="2:38" ht="12.75" customHeight="1" x14ac:dyDescent="0.2">
      <c r="B4" s="19" t="s">
        <v>366</v>
      </c>
      <c r="C4" s="279" t="s">
        <v>41</v>
      </c>
    </row>
    <row r="5" spans="2:38" hidden="1" x14ac:dyDescent="0.2"/>
    <row r="6" spans="2:38" hidden="1" x14ac:dyDescent="0.2"/>
    <row r="7" spans="2:38" hidden="1" x14ac:dyDescent="0.2"/>
    <row r="8" spans="2:38" hidden="1" x14ac:dyDescent="0.2"/>
    <row r="9" spans="2:38" x14ac:dyDescent="0.2">
      <c r="Q9" s="20" t="s">
        <v>289</v>
      </c>
      <c r="R9" t="s">
        <v>118</v>
      </c>
      <c r="S9" t="s">
        <v>118</v>
      </c>
      <c r="T9" t="s">
        <v>118</v>
      </c>
      <c r="U9" t="s">
        <v>118</v>
      </c>
      <c r="V9" t="s">
        <v>118</v>
      </c>
      <c r="W9" t="s">
        <v>118</v>
      </c>
      <c r="X9" t="s">
        <v>118</v>
      </c>
      <c r="Y9" t="s">
        <v>118</v>
      </c>
      <c r="Z9" t="s">
        <v>118</v>
      </c>
      <c r="AA9" t="s">
        <v>118</v>
      </c>
      <c r="AB9" t="s">
        <v>118</v>
      </c>
      <c r="AC9" t="s">
        <v>118</v>
      </c>
      <c r="AD9" t="s">
        <v>118</v>
      </c>
      <c r="AE9" t="s">
        <v>118</v>
      </c>
      <c r="AF9" t="s">
        <v>118</v>
      </c>
      <c r="AG9" t="s">
        <v>118</v>
      </c>
      <c r="AH9" t="s">
        <v>118</v>
      </c>
      <c r="AI9" t="s">
        <v>118</v>
      </c>
      <c r="AJ9" t="s">
        <v>118</v>
      </c>
      <c r="AK9" t="s">
        <v>118</v>
      </c>
      <c r="AL9" t="s">
        <v>118</v>
      </c>
    </row>
    <row r="10" spans="2:38" x14ac:dyDescent="0.2">
      <c r="B10" s="21"/>
      <c r="C10" s="279" t="s">
        <v>211</v>
      </c>
      <c r="Q10" s="20" t="s">
        <v>322</v>
      </c>
      <c r="R10" t="s">
        <v>242</v>
      </c>
      <c r="S10" t="s">
        <v>242</v>
      </c>
      <c r="T10" t="s">
        <v>242</v>
      </c>
      <c r="U10" t="s">
        <v>242</v>
      </c>
      <c r="V10" t="s">
        <v>242</v>
      </c>
      <c r="W10" t="s">
        <v>242</v>
      </c>
      <c r="X10" t="s">
        <v>242</v>
      </c>
      <c r="Y10" t="s">
        <v>242</v>
      </c>
      <c r="Z10" t="s">
        <v>370</v>
      </c>
      <c r="AA10" t="s">
        <v>370</v>
      </c>
      <c r="AB10" t="s">
        <v>370</v>
      </c>
      <c r="AC10" t="s">
        <v>370</v>
      </c>
      <c r="AD10" t="s">
        <v>370</v>
      </c>
      <c r="AE10" t="s">
        <v>370</v>
      </c>
      <c r="AF10" t="s">
        <v>370</v>
      </c>
      <c r="AG10" t="s">
        <v>370</v>
      </c>
      <c r="AH10" t="s">
        <v>370</v>
      </c>
      <c r="AI10" t="s">
        <v>370</v>
      </c>
      <c r="AJ10" t="s">
        <v>370</v>
      </c>
      <c r="AK10" t="s">
        <v>370</v>
      </c>
      <c r="AL10" t="s">
        <v>370</v>
      </c>
    </row>
    <row r="11" spans="2:38" x14ac:dyDescent="0.2">
      <c r="B11" s="22"/>
      <c r="C11" s="279" t="s">
        <v>305</v>
      </c>
      <c r="Q11" s="20" t="s">
        <v>42</v>
      </c>
      <c r="R11" t="s">
        <v>274</v>
      </c>
      <c r="S11" t="s">
        <v>21</v>
      </c>
      <c r="T11" t="s">
        <v>493</v>
      </c>
      <c r="U11" t="s">
        <v>290</v>
      </c>
      <c r="V11" t="s">
        <v>16</v>
      </c>
      <c r="W11" t="s">
        <v>105</v>
      </c>
      <c r="X11" t="s">
        <v>18</v>
      </c>
      <c r="Y11" t="s">
        <v>53</v>
      </c>
      <c r="Z11" t="s">
        <v>39</v>
      </c>
      <c r="AA11" t="s">
        <v>209</v>
      </c>
      <c r="AB11" t="s">
        <v>342</v>
      </c>
      <c r="AC11" t="s">
        <v>300</v>
      </c>
      <c r="AD11" t="s">
        <v>107</v>
      </c>
      <c r="AE11" t="s">
        <v>418</v>
      </c>
      <c r="AF11" t="s">
        <v>64</v>
      </c>
      <c r="AG11" t="s">
        <v>159</v>
      </c>
      <c r="AH11" t="s">
        <v>48</v>
      </c>
      <c r="AI11" t="s">
        <v>296</v>
      </c>
      <c r="AJ11" t="s">
        <v>194</v>
      </c>
      <c r="AK11" t="s">
        <v>259</v>
      </c>
      <c r="AL11" t="s">
        <v>318</v>
      </c>
    </row>
    <row r="12" spans="2:38" x14ac:dyDescent="0.2">
      <c r="B12" s="23"/>
      <c r="C12" s="279" t="s">
        <v>336</v>
      </c>
      <c r="Q12" s="20" t="s">
        <v>265</v>
      </c>
    </row>
    <row r="13" spans="2:38" x14ac:dyDescent="0.2">
      <c r="Q13" s="20" t="s">
        <v>455</v>
      </c>
      <c r="Z13" t="s">
        <v>277</v>
      </c>
      <c r="AA13" t="s">
        <v>176</v>
      </c>
      <c r="AB13" t="s">
        <v>22</v>
      </c>
      <c r="AC13" t="s">
        <v>22</v>
      </c>
      <c r="AD13" t="s">
        <v>456</v>
      </c>
      <c r="AE13" t="s">
        <v>483</v>
      </c>
      <c r="AF13" t="s">
        <v>22</v>
      </c>
      <c r="AG13" t="s">
        <v>22</v>
      </c>
      <c r="AH13" t="s">
        <v>22</v>
      </c>
      <c r="AI13" t="s">
        <v>22</v>
      </c>
      <c r="AJ13" t="s">
        <v>22</v>
      </c>
      <c r="AK13" t="s">
        <v>22</v>
      </c>
      <c r="AL13" t="s">
        <v>22</v>
      </c>
    </row>
    <row r="14" spans="2:38" x14ac:dyDescent="0.2">
      <c r="B14" s="19" t="s">
        <v>158</v>
      </c>
      <c r="C14" s="279" t="s">
        <v>387</v>
      </c>
      <c r="Q14" s="20" t="s">
        <v>349</v>
      </c>
    </row>
    <row r="15" spans="2:38" x14ac:dyDescent="0.2">
      <c r="Q15" s="20" t="s">
        <v>183</v>
      </c>
    </row>
    <row r="16" spans="2:38" x14ac:dyDescent="0.2">
      <c r="Q16" s="20" t="s">
        <v>124</v>
      </c>
    </row>
    <row r="17" spans="17:38" x14ac:dyDescent="0.2">
      <c r="Q17" s="20" t="s">
        <v>243</v>
      </c>
    </row>
    <row r="18" spans="17:38" x14ac:dyDescent="0.2">
      <c r="Q18" s="20" t="s">
        <v>61</v>
      </c>
    </row>
    <row r="19" spans="17:38" x14ac:dyDescent="0.2">
      <c r="Q19" s="20" t="s">
        <v>174</v>
      </c>
    </row>
    <row r="20" spans="17:38" x14ac:dyDescent="0.2">
      <c r="Q20" s="20" t="s">
        <v>488</v>
      </c>
    </row>
    <row r="21" spans="17:38" x14ac:dyDescent="0.2">
      <c r="Q21" s="20" t="s">
        <v>208</v>
      </c>
    </row>
    <row r="22" spans="17:38" x14ac:dyDescent="0.2">
      <c r="Q22" s="20" t="s">
        <v>316</v>
      </c>
    </row>
    <row r="23" spans="17:38" x14ac:dyDescent="0.2">
      <c r="Q23" s="20" t="s">
        <v>103</v>
      </c>
    </row>
    <row r="24" spans="17:38" x14ac:dyDescent="0.2">
      <c r="Q24" s="20" t="s">
        <v>187</v>
      </c>
      <c r="Z24">
        <v>4</v>
      </c>
      <c r="AA24">
        <v>4</v>
      </c>
      <c r="AB24">
        <v>4</v>
      </c>
      <c r="AC24">
        <v>4</v>
      </c>
      <c r="AD24">
        <v>4</v>
      </c>
    </row>
    <row r="25" spans="17:38" x14ac:dyDescent="0.2">
      <c r="Q25" s="20" t="s">
        <v>315</v>
      </c>
    </row>
    <row r="26" spans="17:38" x14ac:dyDescent="0.2">
      <c r="Q26" s="20" t="s">
        <v>168</v>
      </c>
    </row>
    <row r="27" spans="17:38" x14ac:dyDescent="0.2">
      <c r="Q27" s="20" t="s">
        <v>282</v>
      </c>
    </row>
    <row r="28" spans="17:38" x14ac:dyDescent="0.2">
      <c r="Q28" s="20" t="s">
        <v>450</v>
      </c>
    </row>
    <row r="29" spans="17:38" x14ac:dyDescent="0.2">
      <c r="Q29" s="20" t="s">
        <v>212</v>
      </c>
    </row>
    <row r="30" spans="17:38" x14ac:dyDescent="0.2">
      <c r="Q30" s="20" t="s">
        <v>340</v>
      </c>
    </row>
    <row r="31" spans="17:38" x14ac:dyDescent="0.2">
      <c r="Q31" s="20" t="s">
        <v>326</v>
      </c>
      <c r="R31">
        <v>2992</v>
      </c>
      <c r="S31">
        <v>2993</v>
      </c>
      <c r="T31">
        <v>2994</v>
      </c>
      <c r="U31">
        <v>2995</v>
      </c>
      <c r="V31">
        <v>2996</v>
      </c>
      <c r="W31">
        <v>2997</v>
      </c>
      <c r="X31">
        <v>2998</v>
      </c>
      <c r="Y31">
        <v>2999</v>
      </c>
      <c r="Z31">
        <v>3000</v>
      </c>
      <c r="AA31">
        <v>3001</v>
      </c>
      <c r="AB31">
        <v>3002</v>
      </c>
      <c r="AC31">
        <v>3003</v>
      </c>
      <c r="AD31">
        <v>3004</v>
      </c>
      <c r="AE31">
        <v>3605</v>
      </c>
      <c r="AF31">
        <v>3606</v>
      </c>
      <c r="AG31">
        <v>3686</v>
      </c>
      <c r="AH31">
        <v>3687</v>
      </c>
      <c r="AI31">
        <v>3688</v>
      </c>
      <c r="AJ31">
        <v>3689</v>
      </c>
      <c r="AK31">
        <v>3690</v>
      </c>
      <c r="AL31">
        <v>3691</v>
      </c>
    </row>
    <row r="32" spans="17:38" hidden="1" x14ac:dyDescent="0.2"/>
    <row r="33" spans="2:38" hidden="1" x14ac:dyDescent="0.2"/>
    <row r="34" spans="2:38" hidden="1" x14ac:dyDescent="0.2"/>
    <row r="35" spans="2:38" hidden="1" x14ac:dyDescent="0.2"/>
    <row r="36" spans="2:38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 x14ac:dyDescent="0.2">
      <c r="B37" s="37" t="s">
        <v>272</v>
      </c>
      <c r="C37" s="279">
        <v>44937</v>
      </c>
      <c r="D37" s="279">
        <v>44937</v>
      </c>
      <c r="F37" t="s">
        <v>26</v>
      </c>
      <c r="R37" t="s">
        <v>437</v>
      </c>
      <c r="S37" t="s">
        <v>449</v>
      </c>
      <c r="T37" t="s">
        <v>392</v>
      </c>
      <c r="U37" t="s">
        <v>147</v>
      </c>
      <c r="V37">
        <v>44937</v>
      </c>
      <c r="W37">
        <v>44949.45517361111</v>
      </c>
      <c r="X37" t="s">
        <v>257</v>
      </c>
      <c r="Y37" t="s">
        <v>453</v>
      </c>
      <c r="Z37">
        <v>428</v>
      </c>
      <c r="AA37">
        <v>20</v>
      </c>
      <c r="AB37">
        <v>0.92</v>
      </c>
      <c r="AC37">
        <v>0.87</v>
      </c>
      <c r="AD37">
        <v>6.7</v>
      </c>
    </row>
    <row r="38" spans="2:38" x14ac:dyDescent="0.2">
      <c r="B38" s="37" t="s">
        <v>463</v>
      </c>
      <c r="C38" s="279">
        <v>44965</v>
      </c>
      <c r="D38" s="279">
        <v>44965</v>
      </c>
      <c r="F38" t="s">
        <v>26</v>
      </c>
      <c r="R38" t="s">
        <v>437</v>
      </c>
      <c r="S38" t="s">
        <v>362</v>
      </c>
      <c r="T38" t="s">
        <v>392</v>
      </c>
      <c r="U38" t="s">
        <v>147</v>
      </c>
      <c r="V38">
        <v>44965</v>
      </c>
      <c r="W38">
        <v>44977.536886574075</v>
      </c>
      <c r="X38" t="s">
        <v>257</v>
      </c>
      <c r="Y38" t="s">
        <v>392</v>
      </c>
      <c r="Z38">
        <v>392</v>
      </c>
      <c r="AA38">
        <v>30</v>
      </c>
      <c r="AB38">
        <v>1.0900000000000001</v>
      </c>
      <c r="AC38">
        <v>1.01</v>
      </c>
      <c r="AD38">
        <v>6.7</v>
      </c>
    </row>
    <row r="39" spans="2:38" x14ac:dyDescent="0.2">
      <c r="B39" s="37" t="s">
        <v>267</v>
      </c>
      <c r="C39" s="279">
        <v>45049.333333333328</v>
      </c>
      <c r="D39" s="279">
        <v>45048.958333333328</v>
      </c>
      <c r="E39" s="279">
        <v>45048.958333333328</v>
      </c>
      <c r="F39" t="s">
        <v>26</v>
      </c>
      <c r="R39" s="21" t="s">
        <v>437</v>
      </c>
      <c r="S39" s="21" t="s">
        <v>276</v>
      </c>
      <c r="T39" s="21" t="s">
        <v>392</v>
      </c>
      <c r="U39" s="21" t="s">
        <v>147</v>
      </c>
      <c r="V39" s="21">
        <v>45049.333333333328</v>
      </c>
      <c r="W39" s="21">
        <v>45141.553368055553</v>
      </c>
      <c r="X39" s="21" t="s">
        <v>257</v>
      </c>
      <c r="Y39" s="21" t="s">
        <v>392</v>
      </c>
      <c r="Z39" s="21">
        <v>475</v>
      </c>
      <c r="AA39" s="21">
        <v>6</v>
      </c>
      <c r="AB39" s="21">
        <v>1.35</v>
      </c>
      <c r="AC39" s="21">
        <v>0.77</v>
      </c>
      <c r="AD39" s="21">
        <v>6.8</v>
      </c>
    </row>
    <row r="40" spans="2:38" x14ac:dyDescent="0.2">
      <c r="B40" s="37" t="s">
        <v>225</v>
      </c>
      <c r="C40" s="279">
        <v>45133.333333333328</v>
      </c>
      <c r="D40" s="279">
        <v>45132.958333333328</v>
      </c>
      <c r="F40" t="s">
        <v>26</v>
      </c>
      <c r="R40" t="s">
        <v>437</v>
      </c>
      <c r="S40" t="s">
        <v>162</v>
      </c>
      <c r="T40" t="s">
        <v>392</v>
      </c>
      <c r="U40" t="s">
        <v>147</v>
      </c>
      <c r="V40">
        <v>45133.333333333328</v>
      </c>
      <c r="W40">
        <v>45141.590856481482</v>
      </c>
      <c r="X40" t="s">
        <v>257</v>
      </c>
      <c r="Y40" t="s">
        <v>453</v>
      </c>
      <c r="Z40">
        <v>635</v>
      </c>
      <c r="AA40" t="s">
        <v>261</v>
      </c>
      <c r="AB40">
        <v>0.53</v>
      </c>
      <c r="AC40">
        <v>0.59</v>
      </c>
      <c r="AD40">
        <v>7.2</v>
      </c>
    </row>
    <row r="41" spans="2:38" x14ac:dyDescent="0.2">
      <c r="B41" s="37" t="s">
        <v>167</v>
      </c>
      <c r="C41" s="279">
        <v>45189.413194444445</v>
      </c>
      <c r="D41" s="279">
        <v>45188.958333333328</v>
      </c>
      <c r="F41" t="s">
        <v>26</v>
      </c>
      <c r="R41" t="s">
        <v>437</v>
      </c>
      <c r="S41" t="s">
        <v>459</v>
      </c>
      <c r="T41" t="s">
        <v>392</v>
      </c>
      <c r="U41" t="s">
        <v>147</v>
      </c>
      <c r="V41">
        <v>45189.413194444445</v>
      </c>
      <c r="W41" s="21">
        <v>45203.443773148145</v>
      </c>
      <c r="X41" t="s">
        <v>257</v>
      </c>
      <c r="Y41" t="s">
        <v>392</v>
      </c>
      <c r="Z41">
        <v>678</v>
      </c>
      <c r="AA41" s="21">
        <v>4</v>
      </c>
      <c r="AB41">
        <v>1.27</v>
      </c>
      <c r="AC41" s="21">
        <v>1.48</v>
      </c>
      <c r="AD41">
        <v>7.3</v>
      </c>
    </row>
    <row r="42" spans="2:38" x14ac:dyDescent="0.2">
      <c r="B42" s="37" t="s">
        <v>430</v>
      </c>
      <c r="C42" s="279">
        <v>45217.454861111109</v>
      </c>
      <c r="D42" s="279">
        <v>45217</v>
      </c>
      <c r="F42" t="s">
        <v>26</v>
      </c>
      <c r="R42" t="s">
        <v>437</v>
      </c>
      <c r="S42" t="s">
        <v>337</v>
      </c>
      <c r="T42" t="s">
        <v>392</v>
      </c>
      <c r="U42" t="s">
        <v>147</v>
      </c>
      <c r="V42">
        <v>45217.454861111109</v>
      </c>
      <c r="W42">
        <v>45229.460787037038</v>
      </c>
      <c r="X42" t="s">
        <v>257</v>
      </c>
      <c r="Y42" t="s">
        <v>392</v>
      </c>
      <c r="Z42">
        <v>648</v>
      </c>
      <c r="AA42">
        <v>300</v>
      </c>
      <c r="AB42">
        <v>3.72</v>
      </c>
      <c r="AC42">
        <v>1.6</v>
      </c>
      <c r="AD42">
        <v>7.2</v>
      </c>
    </row>
    <row r="43" spans="2:38" x14ac:dyDescent="0.2">
      <c r="B43" s="37" t="s">
        <v>321</v>
      </c>
      <c r="C43" s="279">
        <v>45245</v>
      </c>
      <c r="D43" s="279">
        <v>45245</v>
      </c>
      <c r="F43" t="s">
        <v>26</v>
      </c>
      <c r="R43" t="s">
        <v>437</v>
      </c>
      <c r="S43" t="s">
        <v>364</v>
      </c>
      <c r="T43" t="s">
        <v>392</v>
      </c>
      <c r="U43" t="s">
        <v>147</v>
      </c>
      <c r="V43">
        <v>45245</v>
      </c>
      <c r="W43">
        <v>45254.641412037032</v>
      </c>
      <c r="X43" t="s">
        <v>257</v>
      </c>
      <c r="Y43" t="s">
        <v>392</v>
      </c>
      <c r="Z43">
        <v>853</v>
      </c>
      <c r="AA43">
        <v>16</v>
      </c>
      <c r="AB43">
        <v>1.23</v>
      </c>
      <c r="AC43">
        <v>0.7</v>
      </c>
      <c r="AD43">
        <v>6.8</v>
      </c>
    </row>
  </sheetData>
  <hyperlinks>
    <hyperlink ref="B37" r:id="rId1" tooltip="View/edit batch" xr:uid="{00000000-0004-0000-1500-000000000000}"/>
    <hyperlink ref="B38" r:id="rId2" tooltip="View/edit batch" xr:uid="{00000000-0004-0000-1500-000001000000}"/>
    <hyperlink ref="B39" r:id="rId3" tooltip="View/edit batch" xr:uid="{00000000-0004-0000-1500-000002000000}"/>
    <hyperlink ref="B40" r:id="rId4" tooltip="View/edit batch" xr:uid="{00000000-0004-0000-1500-000003000000}"/>
    <hyperlink ref="B41" r:id="rId5" tooltip="View/edit batch" xr:uid="{00000000-0004-0000-1500-000004000000}"/>
    <hyperlink ref="B42" r:id="rId6" tooltip="View/edit batch" xr:uid="{00000000-0004-0000-1500-000005000000}"/>
    <hyperlink ref="B43" r:id="rId7" tooltip="View/edit batch" xr:uid="{00000000-0004-0000-1500-000006000000}"/>
  </hyperlinks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9B47-6882-48D8-993E-752246859A8D}">
  <dimension ref="A2:AA103"/>
  <sheetViews>
    <sheetView workbookViewId="0"/>
  </sheetViews>
  <sheetFormatPr defaultRowHeight="12.75" x14ac:dyDescent="0.2"/>
  <cols>
    <col min="1" max="1" width="10.140625" bestFit="1" customWidth="1"/>
    <col min="2" max="2" width="40.28515625" bestFit="1" customWidth="1"/>
    <col min="3" max="3" width="10.140625" bestFit="1" customWidth="1"/>
    <col min="4" max="4" width="9.140625" customWidth="1"/>
    <col min="5" max="5" width="10.140625" bestFit="1" customWidth="1"/>
    <col min="6" max="6" width="26.140625" bestFit="1" customWidth="1"/>
    <col min="7" max="7" width="20.85546875" bestFit="1" customWidth="1"/>
    <col min="8" max="8" width="13.5703125" bestFit="1" customWidth="1"/>
    <col min="9" max="9" width="15.7109375" customWidth="1"/>
    <col min="10" max="10" width="20.28515625" bestFit="1" customWidth="1"/>
    <col min="11" max="11" width="11.5703125" customWidth="1"/>
    <col min="13" max="13" width="11.28515625" customWidth="1"/>
    <col min="20" max="20" width="12.28515625" customWidth="1"/>
    <col min="22" max="22" width="10.140625" bestFit="1" customWidth="1"/>
  </cols>
  <sheetData>
    <row r="2" spans="1:27" x14ac:dyDescent="0.2">
      <c r="A2" s="25"/>
      <c r="B2" t="s">
        <v>5</v>
      </c>
      <c r="C2" s="25">
        <f>DATE(YEAR('Reporting Policy'!C2),1,1)</f>
        <v>44927</v>
      </c>
      <c r="F2" s="40" t="s">
        <v>30</v>
      </c>
      <c r="G2" s="40">
        <v>1</v>
      </c>
    </row>
    <row r="3" spans="1:27" x14ac:dyDescent="0.2">
      <c r="B3" t="s">
        <v>6</v>
      </c>
      <c r="C3" s="25">
        <f>EOMONTH('Reporting Policy'!C2,0)</f>
        <v>45291</v>
      </c>
      <c r="D3" s="25"/>
      <c r="E3" s="25"/>
      <c r="F3" s="40" t="s">
        <v>31</v>
      </c>
      <c r="G3" s="40">
        <v>0.5</v>
      </c>
    </row>
    <row r="4" spans="1:27" x14ac:dyDescent="0.2">
      <c r="C4" s="25"/>
    </row>
    <row r="5" spans="1:27" x14ac:dyDescent="0.2">
      <c r="C5" s="336" t="s">
        <v>32</v>
      </c>
      <c r="D5" s="336"/>
      <c r="E5" s="336"/>
      <c r="F5" s="336"/>
      <c r="G5" s="336"/>
      <c r="H5" s="336"/>
      <c r="I5" s="336"/>
      <c r="K5" s="336" t="s">
        <v>203</v>
      </c>
      <c r="L5" s="336"/>
      <c r="M5" s="336"/>
      <c r="N5" s="336"/>
      <c r="O5" s="336"/>
      <c r="P5" s="336"/>
      <c r="Q5" s="336"/>
      <c r="R5" s="336"/>
      <c r="T5" s="336" t="s">
        <v>238</v>
      </c>
      <c r="U5" s="336"/>
      <c r="V5" s="336"/>
      <c r="W5" s="336"/>
      <c r="X5" s="336"/>
      <c r="Y5" s="336"/>
      <c r="Z5" s="336"/>
      <c r="AA5" s="336"/>
    </row>
    <row r="6" spans="1:27" x14ac:dyDescent="0.2">
      <c r="B6" t="s">
        <v>7</v>
      </c>
      <c r="C6" s="25">
        <f>IF(MIN(C8:C103),MIN(C8:C103),"")</f>
        <v>44937</v>
      </c>
      <c r="F6" s="25"/>
      <c r="G6" s="25"/>
      <c r="K6" s="25">
        <f>IF(MIN(K8:K103),MIN(K8:K103),"")</f>
        <v>44937</v>
      </c>
      <c r="N6" s="25"/>
      <c r="O6" s="25"/>
      <c r="T6" s="25">
        <f>IF(MIN(T8:T103),MIN(T8:T103),"")</f>
        <v>44937</v>
      </c>
      <c r="W6" s="25"/>
      <c r="X6" s="25"/>
    </row>
    <row r="7" spans="1:27" x14ac:dyDescent="0.2">
      <c r="C7" s="25"/>
      <c r="E7" s="32" t="s">
        <v>16</v>
      </c>
      <c r="F7" s="67" t="str">
        <f>'SH Quality EPA P3'!C6</f>
        <v>Biochemical Oxygen Demand</v>
      </c>
      <c r="G7" s="33" t="str">
        <f>'SH Quality EPA P3'!D6</f>
        <v>Total Suspended Solids</v>
      </c>
      <c r="H7" s="33" t="str">
        <f>'SH Quality EPA P3'!E6</f>
        <v>Oil and Grease</v>
      </c>
      <c r="I7" s="56" t="str">
        <f>'SH Quality EPA P3'!F6</f>
        <v>Faecal Coliforms</v>
      </c>
      <c r="K7" s="25"/>
      <c r="M7" s="32" t="s">
        <v>16</v>
      </c>
      <c r="N7" s="67" t="str">
        <f>'SH Quality EPA P4'!C6</f>
        <v>Conductivity</v>
      </c>
      <c r="O7" s="33" t="str">
        <f>'SH Quality EPA P4'!D6</f>
        <v>Faecal Coliforms</v>
      </c>
      <c r="P7" s="33" t="str">
        <f>'SH Quality EPA P4'!E6</f>
        <v>Nitrogen (total)</v>
      </c>
      <c r="Q7" s="56" t="str">
        <f>'SH Quality EPA P4'!F6</f>
        <v>Phosphorous (total)</v>
      </c>
      <c r="R7" s="56" t="str">
        <f>'SH Quality EPA P4'!G6</f>
        <v>pH</v>
      </c>
      <c r="T7" s="25"/>
      <c r="V7" s="32" t="s">
        <v>16</v>
      </c>
      <c r="W7" s="67" t="str">
        <f>'SH Quality EPA P5'!C6</f>
        <v>Conductivity</v>
      </c>
      <c r="X7" s="67" t="str">
        <f>'SH Quality EPA P5'!D6</f>
        <v>Faecal Coliforms</v>
      </c>
      <c r="Y7" s="67" t="str">
        <f>'SH Quality EPA P5'!E6</f>
        <v>Nitrogen (total)</v>
      </c>
      <c r="Z7" s="67" t="str">
        <f>'SH Quality EPA P5'!F6</f>
        <v>Phosphorous (total)</v>
      </c>
      <c r="AA7" s="67" t="str">
        <f>'SH Quality EPA P5'!G6</f>
        <v>pH</v>
      </c>
    </row>
    <row r="8" spans="1:27" x14ac:dyDescent="0.2">
      <c r="B8" t="s">
        <v>8</v>
      </c>
      <c r="C8" s="38">
        <f>IF(AND('Data Tab - SH EPA P3'!$C37&gt;='SH Intermediate'!$C$2,'Data Tab - SH EPA P3'!$C37&lt;=EDATE('SH Intermediate'!$C$2,12),'Data Tab - SH EPA P3'!AB37&lt;&gt;""),'Data Tab - SH EPA P3'!$C37,"")</f>
        <v>44937</v>
      </c>
      <c r="E8" s="32">
        <f>'SH Quality EPA P3'!B13</f>
        <v>44937</v>
      </c>
      <c r="F8" s="67">
        <f>IF('SH Quality EPA P3'!C13="","",IF(LEFT('SH Quality EPA P3'!C13,1)="&lt;",$G$3*VALUE(RIGHT('SH Quality EPA P3'!C13,LEN('SH Quality EPA P3'!C13)-1)),IF(LEFT('SH Quality EPA P3'!C13,1)="&gt;",$G$2*VALUE(RIGHT('SH Quality EPA P3'!C13,LEN('SH Quality EPA P3'!C13)-1)),'SH Quality EPA P3'!C13)))</f>
        <v>23</v>
      </c>
      <c r="G8" s="33">
        <f>IF('SH Quality EPA P3'!D13="","",IF(LEFT('SH Quality EPA P3'!D13,1)="&lt;",$G$3*VALUE(RIGHT('SH Quality EPA P3'!D13,LEN('SH Quality EPA P3'!D13)-1)),IF(LEFT('SH Quality EPA P3'!D13,1)="&gt;",$G$2*VALUE(RIGHT('SH Quality EPA P3'!D13,LEN('SH Quality EPA P3'!D13)-1)),'SH Quality EPA P3'!D13)))</f>
        <v>28</v>
      </c>
      <c r="H8" s="33">
        <f>IF('SH Quality EPA P3'!E13="","",IF(LEFT('SH Quality EPA P3'!E13,1)="&lt;",$G$3*VALUE(RIGHT('SH Quality EPA P3'!E13,LEN('SH Quality EPA P3'!E13)-1)),IF(LEFT('SH Quality EPA P3'!E13,1)="&gt;",$G$2*VALUE(RIGHT('SH Quality EPA P3'!E13,LEN('SH Quality EPA P3'!E13)-1)),'SH Quality EPA P3'!E13)))</f>
        <v>1</v>
      </c>
      <c r="I8" s="56">
        <f>IF('SH Quality EPA P3'!F13="","",IF(LEFT('SH Quality EPA P3'!F13,1)="&lt;",$G$3*VALUE(RIGHT('SH Quality EPA P3'!F13,LEN('SH Quality EPA P3'!F13)-1)),IF(LEFT('SH Quality EPA P3'!F13,1)="&gt;",$G$2*VALUE(RIGHT('SH Quality EPA P3'!F13,LEN('SH Quality EPA P3'!F13)-1)),'SH Quality EPA P3'!F13)))</f>
        <v>100000</v>
      </c>
      <c r="K8" s="38">
        <f>IF(AND('Data Tab - SH EPA P4'!$C37&gt;='SH Intermediate'!$C$2,'Data Tab - SH EPA P4'!$C37&lt;=EDATE('SH Intermediate'!$C$2,12),'Data Tab - SH EPA P4'!Z37&lt;&gt;""),'Data Tab - SH EPA P4'!$C37,"")</f>
        <v>44937</v>
      </c>
      <c r="M8" s="32">
        <f>'SH Quality EPA P4'!B13</f>
        <v>44937</v>
      </c>
      <c r="N8" s="67">
        <f>IF('SH Quality EPA P4'!C13="","",IF(LEFT('SH Quality EPA P4'!C13,1)="&lt;",$G$3*VALUE(RIGHT('SH Quality EPA P4'!C13,LEN('SH Quality EPA P4'!C13)-1)),IF(LEFT('SH Quality EPA P4'!C13,1)="&gt;",$G$2*VALUE(RIGHT('SH Quality EPA P4'!C13,LEN('SH Quality EPA P4'!C13)-1)),'SH Quality EPA P4'!C13)))</f>
        <v>53</v>
      </c>
      <c r="O8" s="33">
        <f>IF('SH Quality EPA P4'!D13="","",IF(LEFT('SH Quality EPA P4'!D13,1)="&lt;",$G$3*VALUE(RIGHT('SH Quality EPA P4'!D13,LEN('SH Quality EPA P4'!D13)-1)),IF(LEFT('SH Quality EPA P4'!D13,1)="&gt;",$G$2*VALUE(RIGHT('SH Quality EPA P4'!D13,LEN('SH Quality EPA P4'!D13)-1)),'SH Quality EPA P4'!D13)))</f>
        <v>5</v>
      </c>
      <c r="P8" s="33">
        <f>IF('SH Quality EPA P4'!E13="","",IF(LEFT('SH Quality EPA P4'!E13,1)="&lt;",$G$3*VALUE(RIGHT('SH Quality EPA P4'!E13,LEN('SH Quality EPA P4'!E13)-1)),IF(LEFT('SH Quality EPA P4'!E13,1)="&gt;",$G$2*VALUE(RIGHT('SH Quality EPA P4'!E13,LEN('SH Quality EPA P4'!E13)-1)),'SH Quality EPA P4'!E13)))</f>
        <v>1.52</v>
      </c>
      <c r="Q8" s="56">
        <f>IF('SH Quality EPA P4'!F13="","",IF(LEFT('SH Quality EPA P4'!F13,1)="&lt;",$G$3*VALUE(RIGHT('SH Quality EPA P4'!F13,LEN('SH Quality EPA P4'!F13)-1)),IF(LEFT('SH Quality EPA P4'!F13,1)="&gt;",$G$2*VALUE(RIGHT('SH Quality EPA P4'!F13,LEN('SH Quality EPA P4'!F13)-1)),'SH Quality EPA P4'!F13)))</f>
        <v>0.27</v>
      </c>
      <c r="R8" s="56">
        <f>IF('SH Quality EPA P4'!G13="","",IF(LEFT('SH Quality EPA P4'!G13,1)="&lt;",$G$3*VALUE(RIGHT('SH Quality EPA P4'!G13,LEN('SH Quality EPA P4'!G13)-1)),IF(LEFT('SH Quality EPA P4'!G13,1)="&gt;",$G$2*VALUE(RIGHT('SH Quality EPA P4'!G13,LEN('SH Quality EPA P4'!G13)-1)),'SH Quality EPA P4'!G13)))</f>
        <v>5.3</v>
      </c>
      <c r="T8" s="38">
        <f>IF(AND('Data Tab - SH EPA P5'!$C37&gt;='SH Intermediate'!$C$2,'Data Tab - SH EPA P5'!$C37&lt;=EDATE('SH Intermediate'!$C$2,12),'Data Tab - SH EPA P5'!Z37&lt;&gt;""),'Data Tab - SH EPA P5'!$C37,"")</f>
        <v>44937</v>
      </c>
      <c r="V8" s="32">
        <f>'SH Quality EPA P5'!B13</f>
        <v>44937</v>
      </c>
      <c r="W8" s="67">
        <f>IF('SH Quality EPA P5'!C13="","",IF(LEFT('SH Quality EPA P5'!C13,1)="&lt;",$G$3*VALUE(RIGHT('SH Quality EPA P5'!C13,LEN('SH Quality EPA P5'!C13)-1)),IF(LEFT('SH Quality EPA P5'!C13,1)="&gt;",$G$2*VALUE(RIGHT('SH Quality EPA P5'!C13,LEN('SH Quality EPA P5'!C13)-1)),'SH Quality EPA P5'!C13)))</f>
        <v>428</v>
      </c>
      <c r="X8" s="67">
        <f>IF('SH Quality EPA P5'!D13="","",IF(LEFT('SH Quality EPA P5'!D13,1)="&lt;",$G$3*VALUE(RIGHT('SH Quality EPA P5'!D13,LEN('SH Quality EPA P5'!D13)-1)),IF(LEFT('SH Quality EPA P5'!D13,1)="&gt;",$G$2*VALUE(RIGHT('SH Quality EPA P5'!D13,LEN('SH Quality EPA P5'!D13)-1)),'SH Quality EPA P5'!D13)))</f>
        <v>20</v>
      </c>
      <c r="Y8" s="67">
        <f>IF('SH Quality EPA P5'!E13="","",IF(LEFT('SH Quality EPA P5'!E13,1)="&lt;",$G$3*VALUE(RIGHT('SH Quality EPA P5'!E13,LEN('SH Quality EPA P5'!E13)-1)),IF(LEFT('SH Quality EPA P5'!E13,1)="&gt;",$G$2*VALUE(RIGHT('SH Quality EPA P5'!E13,LEN('SH Quality EPA P5'!E13)-1)),'SH Quality EPA P5'!E13)))</f>
        <v>0.92</v>
      </c>
      <c r="Z8" s="67">
        <f>IF('SH Quality EPA P5'!F13="","",IF(LEFT('SH Quality EPA P5'!F13,1)="&lt;",$G$3*VALUE(RIGHT('SH Quality EPA P5'!F13,LEN('SH Quality EPA P5'!F13)-1)),IF(LEFT('SH Quality EPA P5'!F13,1)="&gt;",$G$2*VALUE(RIGHT('SH Quality EPA P5'!F13,LEN('SH Quality EPA P5'!F13)-1)),'SH Quality EPA P5'!F13)))</f>
        <v>0.87</v>
      </c>
      <c r="AA8" s="67">
        <f>IF('SH Quality EPA P5'!G13="","",IF(LEFT('SH Quality EPA P5'!G13,1)="&lt;",$G$3*VALUE(RIGHT('SH Quality EPA P5'!G13,LEN('SH Quality EPA P5'!G13)-1)),IF(LEFT('SH Quality EPA P5'!G13,1)="&gt;",$G$2*VALUE(RIGHT('SH Quality EPA P5'!G13,LEN('SH Quality EPA P5'!G13)-1)),'SH Quality EPA P5'!G13)))</f>
        <v>6.7</v>
      </c>
    </row>
    <row r="9" spans="1:27" x14ac:dyDescent="0.2">
      <c r="C9" s="38">
        <f>IF(AND('Data Tab - SH EPA P3'!$C38&gt;='SH Intermediate'!$C$2,'Data Tab - SH EPA P3'!$C38&lt;=EDATE('SH Intermediate'!$C$2,12),'Data Tab - SH EPA P3'!AB38&lt;&gt;""),'Data Tab - SH EPA P3'!$C38,"")</f>
        <v>44965</v>
      </c>
      <c r="E9" s="34">
        <f>'SH Quality EPA P3'!B14</f>
        <v>44965</v>
      </c>
      <c r="F9" s="68">
        <f>IF('SH Quality EPA P3'!C14="","",IF(LEFT('SH Quality EPA P3'!C14,1)="&lt;",$G$3*VALUE(RIGHT('SH Quality EPA P3'!C14,LEN('SH Quality EPA P3'!C14)-1)),IF(LEFT('SH Quality EPA P3'!C14,1)="&gt;",$G$2*VALUE(RIGHT('SH Quality EPA P3'!C14,LEN('SH Quality EPA P3'!C14)-1)),'SH Quality EPA P3'!C14)))</f>
        <v>2</v>
      </c>
      <c r="G9">
        <f>IF('SH Quality EPA P3'!D14="","",IF(LEFT('SH Quality EPA P3'!D14,1)="&lt;",$G$3*VALUE(RIGHT('SH Quality EPA P3'!D14,LEN('SH Quality EPA P3'!D14)-1)),IF(LEFT('SH Quality EPA P3'!D14,1)="&gt;",$G$2*VALUE(RIGHT('SH Quality EPA P3'!D14,LEN('SH Quality EPA P3'!D14)-1)),'SH Quality EPA P3'!D14)))</f>
        <v>15</v>
      </c>
      <c r="H9">
        <f>IF('SH Quality EPA P3'!E14="","",IF(LEFT('SH Quality EPA P3'!E14,1)="&lt;",$G$3*VALUE(RIGHT('SH Quality EPA P3'!E14,LEN('SH Quality EPA P3'!E14)-1)),IF(LEFT('SH Quality EPA P3'!E14,1)="&gt;",$G$2*VALUE(RIGHT('SH Quality EPA P3'!E14,LEN('SH Quality EPA P3'!E14)-1)),'SH Quality EPA P3'!E14)))</f>
        <v>3</v>
      </c>
      <c r="I9" s="57">
        <f>IF('SH Quality EPA P3'!F14="","",IF(LEFT('SH Quality EPA P3'!F14,1)="&lt;",$G$3*VALUE(RIGHT('SH Quality EPA P3'!F14,LEN('SH Quality EPA P3'!F14)-1)),IF(LEFT('SH Quality EPA P3'!F14,1)="&gt;",$G$2*VALUE(RIGHT('SH Quality EPA P3'!F14,LEN('SH Quality EPA P3'!F14)-1)),'SH Quality EPA P3'!F14)))</f>
        <v>11400</v>
      </c>
      <c r="K9" s="38">
        <f>IF(AND('Data Tab - SH EPA P4'!$C38&gt;='SH Intermediate'!$C$2,'Data Tab - SH EPA P4'!$C38&lt;=EDATE('SH Intermediate'!$C$2,12),'Data Tab - SH EPA P4'!Z38&lt;&gt;""),'Data Tab - SH EPA P4'!$C38,"")</f>
        <v>44965</v>
      </c>
      <c r="M9" s="32">
        <f>'SH Quality EPA P4'!B14</f>
        <v>44965</v>
      </c>
      <c r="N9" s="67">
        <f>IF('SH Quality EPA P4'!C14="","",IF(LEFT('SH Quality EPA P4'!C14,1)="&lt;",$G$3*VALUE(RIGHT('SH Quality EPA P4'!C14,LEN('SH Quality EPA P4'!C14)-1)),IF(LEFT('SH Quality EPA P4'!C14,1)="&gt;",$G$2*VALUE(RIGHT('SH Quality EPA P4'!C14,LEN('SH Quality EPA P4'!C14)-1)),'SH Quality EPA P4'!C14)))</f>
        <v>107</v>
      </c>
      <c r="O9" s="33">
        <f>IF('SH Quality EPA P4'!D14="","",IF(LEFT('SH Quality EPA P4'!D14,1)="&lt;",$G$3*VALUE(RIGHT('SH Quality EPA P4'!D14,LEN('SH Quality EPA P4'!D14)-1)),IF(LEFT('SH Quality EPA P4'!D14,1)="&gt;",$G$2*VALUE(RIGHT('SH Quality EPA P4'!D14,LEN('SH Quality EPA P4'!D14)-1)),'SH Quality EPA P4'!D14)))</f>
        <v>5</v>
      </c>
      <c r="P9" s="33">
        <f>IF('SH Quality EPA P4'!E14="","",IF(LEFT('SH Quality EPA P4'!E14,1)="&lt;",$G$3*VALUE(RIGHT('SH Quality EPA P4'!E14,LEN('SH Quality EPA P4'!E14)-1)),IF(LEFT('SH Quality EPA P4'!E14,1)="&gt;",$G$2*VALUE(RIGHT('SH Quality EPA P4'!E14,LEN('SH Quality EPA P4'!E14)-1)),'SH Quality EPA P4'!E14)))</f>
        <v>1.39</v>
      </c>
      <c r="Q9" s="56">
        <f>IF('SH Quality EPA P4'!F14="","",IF(LEFT('SH Quality EPA P4'!F14,1)="&lt;",$G$3*VALUE(RIGHT('SH Quality EPA P4'!F14,LEN('SH Quality EPA P4'!F14)-1)),IF(LEFT('SH Quality EPA P4'!F14,1)="&gt;",$G$2*VALUE(RIGHT('SH Quality EPA P4'!F14,LEN('SH Quality EPA P4'!F14)-1)),'SH Quality EPA P4'!F14)))</f>
        <v>0.37</v>
      </c>
      <c r="R9" s="56">
        <f>IF('SH Quality EPA P4'!G14="","",IF(LEFT('SH Quality EPA P4'!G14,1)="&lt;",$G$3*VALUE(RIGHT('SH Quality EPA P4'!G14,LEN('SH Quality EPA P4'!G14)-1)),IF(LEFT('SH Quality EPA P4'!G14,1)="&gt;",$G$2*VALUE(RIGHT('SH Quality EPA P4'!G14,LEN('SH Quality EPA P4'!G14)-1)),'SH Quality EPA P4'!G14)))</f>
        <v>5.8</v>
      </c>
      <c r="T9" s="38">
        <f>IF(AND('Data Tab - SH EPA P5'!$C38&gt;='SH Intermediate'!$C$2,'Data Tab - SH EPA P5'!$C38&lt;=EDATE('SH Intermediate'!$C$2,12),'Data Tab - SH EPA P5'!Z38&lt;&gt;""),'Data Tab - SH EPA P5'!$C38,"")</f>
        <v>44965</v>
      </c>
      <c r="V9" s="32">
        <f>'SH Quality EPA P5'!B14</f>
        <v>44965</v>
      </c>
      <c r="W9" s="67">
        <f>IF('SH Quality EPA P5'!C14="","",IF(LEFT('SH Quality EPA P5'!C14,1)="&lt;",$G$3*VALUE(RIGHT('SH Quality EPA P5'!C14,LEN('SH Quality EPA P5'!C14)-1)),IF(LEFT('SH Quality EPA P5'!C14,1)="&gt;",$G$2*VALUE(RIGHT('SH Quality EPA P5'!C14,LEN('SH Quality EPA P5'!C14)-1)),'SH Quality EPA P5'!C14)))</f>
        <v>392</v>
      </c>
      <c r="X9" s="67">
        <f>IF('SH Quality EPA P5'!D14="","",IF(LEFT('SH Quality EPA P5'!D14,1)="&lt;",$G$3*VALUE(RIGHT('SH Quality EPA P5'!D14,LEN('SH Quality EPA P5'!D14)-1)),IF(LEFT('SH Quality EPA P5'!D14,1)="&gt;",$G$2*VALUE(RIGHT('SH Quality EPA P5'!D14,LEN('SH Quality EPA P5'!D14)-1)),'SH Quality EPA P5'!D14)))</f>
        <v>30</v>
      </c>
      <c r="Y9" s="67">
        <f>IF('SH Quality EPA P5'!E14="","",IF(LEFT('SH Quality EPA P5'!E14,1)="&lt;",$G$3*VALUE(RIGHT('SH Quality EPA P5'!E14,LEN('SH Quality EPA P5'!E14)-1)),IF(LEFT('SH Quality EPA P5'!E14,1)="&gt;",$G$2*VALUE(RIGHT('SH Quality EPA P5'!E14,LEN('SH Quality EPA P5'!E14)-1)),'SH Quality EPA P5'!E14)))</f>
        <v>1.0900000000000001</v>
      </c>
      <c r="Z9" s="67">
        <f>IF('SH Quality EPA P5'!F14="","",IF(LEFT('SH Quality EPA P5'!F14,1)="&lt;",$G$3*VALUE(RIGHT('SH Quality EPA P5'!F14,LEN('SH Quality EPA P5'!F14)-1)),IF(LEFT('SH Quality EPA P5'!F14,1)="&gt;",$G$2*VALUE(RIGHT('SH Quality EPA P5'!F14,LEN('SH Quality EPA P5'!F14)-1)),'SH Quality EPA P5'!F14)))</f>
        <v>1.01</v>
      </c>
      <c r="AA9" s="67">
        <f>IF('SH Quality EPA P5'!G14="","",IF(LEFT('SH Quality EPA P5'!G14,1)="&lt;",$G$3*VALUE(RIGHT('SH Quality EPA P5'!G14,LEN('SH Quality EPA P5'!G14)-1)),IF(LEFT('SH Quality EPA P5'!G14,1)="&gt;",$G$2*VALUE(RIGHT('SH Quality EPA P5'!G14,LEN('SH Quality EPA P5'!G14)-1)),'SH Quality EPA P5'!G14)))</f>
        <v>6.7</v>
      </c>
    </row>
    <row r="10" spans="1:27" x14ac:dyDescent="0.2">
      <c r="C10" s="38">
        <f>IF(AND('Data Tab - SH EPA P3'!$C39&gt;='SH Intermediate'!$C$2,'Data Tab - SH EPA P3'!$C39&lt;=EDATE('SH Intermediate'!$C$2,12),'Data Tab - SH EPA P3'!AB39&lt;&gt;""),'Data Tab - SH EPA P3'!$C39,"")</f>
        <v>44993</v>
      </c>
      <c r="E10" s="34">
        <f>'SH Quality EPA P3'!B15</f>
        <v>44993</v>
      </c>
      <c r="F10" s="68">
        <f>IF('SH Quality EPA P3'!C15="","",IF(LEFT('SH Quality EPA P3'!C15,1)="&lt;",$G$3*VALUE(RIGHT('SH Quality EPA P3'!C15,LEN('SH Quality EPA P3'!C15)-1)),IF(LEFT('SH Quality EPA P3'!C15,1)="&gt;",$G$2*VALUE(RIGHT('SH Quality EPA P3'!C15,LEN('SH Quality EPA P3'!C15)-1)),'SH Quality EPA P3'!C15)))</f>
        <v>3</v>
      </c>
      <c r="G10">
        <f>IF('SH Quality EPA P3'!D15="","",IF(LEFT('SH Quality EPA P3'!D15,1)="&lt;",$G$3*VALUE(RIGHT('SH Quality EPA P3'!D15,LEN('SH Quality EPA P3'!D15)-1)),IF(LEFT('SH Quality EPA P3'!D15,1)="&gt;",$G$2*VALUE(RIGHT('SH Quality EPA P3'!D15,LEN('SH Quality EPA P3'!D15)-1)),'SH Quality EPA P3'!D15)))</f>
        <v>21</v>
      </c>
      <c r="H10">
        <f>IF('SH Quality EPA P3'!E15="","",IF(LEFT('SH Quality EPA P3'!E15,1)="&lt;",$G$3*VALUE(RIGHT('SH Quality EPA P3'!E15,LEN('SH Quality EPA P3'!E15)-1)),IF(LEFT('SH Quality EPA P3'!E15,1)="&gt;",$G$2*VALUE(RIGHT('SH Quality EPA P3'!E15,LEN('SH Quality EPA P3'!E15)-1)),'SH Quality EPA P3'!E15)))</f>
        <v>1</v>
      </c>
      <c r="I10" s="57">
        <f>IF('SH Quality EPA P3'!F15="","",IF(LEFT('SH Quality EPA P3'!F15,1)="&lt;",$G$3*VALUE(RIGHT('SH Quality EPA P3'!F15,LEN('SH Quality EPA P3'!F15)-1)),IF(LEFT('SH Quality EPA P3'!F15,1)="&gt;",$G$2*VALUE(RIGHT('SH Quality EPA P3'!F15,LEN('SH Quality EPA P3'!F15)-1)),'SH Quality EPA P3'!F15)))</f>
        <v>13200</v>
      </c>
      <c r="K10" s="38">
        <f>IF(AND('Data Tab - SH EPA P4'!$C39&gt;='SH Intermediate'!$C$2,'Data Tab - SH EPA P4'!$C39&lt;=EDATE('SH Intermediate'!$C$2,12),'Data Tab - SH EPA P4'!Z39&lt;&gt;""),'Data Tab - SH EPA P4'!$C39,"")</f>
        <v>45049.333333333328</v>
      </c>
      <c r="M10" s="32">
        <f>'SH Quality EPA P4'!B15</f>
        <v>45049.333333333328</v>
      </c>
      <c r="N10" s="67">
        <f>IF('SH Quality EPA P4'!C15="","",IF(LEFT('SH Quality EPA P4'!C15,1)="&lt;",$G$3*VALUE(RIGHT('SH Quality EPA P4'!C15,LEN('SH Quality EPA P4'!C15)-1)),IF(LEFT('SH Quality EPA P4'!C15,1)="&gt;",$G$2*VALUE(RIGHT('SH Quality EPA P4'!C15,LEN('SH Quality EPA P4'!C15)-1)),'SH Quality EPA P4'!C15)))</f>
        <v>57</v>
      </c>
      <c r="O10" s="33">
        <f>IF('SH Quality EPA P4'!D15="","",IF(LEFT('SH Quality EPA P4'!D15,1)="&lt;",$G$3*VALUE(RIGHT('SH Quality EPA P4'!D15,LEN('SH Quality EPA P4'!D15)-1)),IF(LEFT('SH Quality EPA P4'!D15,1)="&gt;",$G$2*VALUE(RIGHT('SH Quality EPA P4'!D15,LEN('SH Quality EPA P4'!D15)-1)),'SH Quality EPA P4'!D15)))</f>
        <v>1</v>
      </c>
      <c r="P10" s="33">
        <f>IF('SH Quality EPA P4'!E15="","",IF(LEFT('SH Quality EPA P4'!E15,1)="&lt;",$G$3*VALUE(RIGHT('SH Quality EPA P4'!E15,LEN('SH Quality EPA P4'!E15)-1)),IF(LEFT('SH Quality EPA P4'!E15,1)="&gt;",$G$2*VALUE(RIGHT('SH Quality EPA P4'!E15,LEN('SH Quality EPA P4'!E15)-1)),'SH Quality EPA P4'!E15)))</f>
        <v>1.5</v>
      </c>
      <c r="Q10" s="56">
        <f>IF('SH Quality EPA P4'!F15="","",IF(LEFT('SH Quality EPA P4'!F15,1)="&lt;",$G$3*VALUE(RIGHT('SH Quality EPA P4'!F15,LEN('SH Quality EPA P4'!F15)-1)),IF(LEFT('SH Quality EPA P4'!F15,1)="&gt;",$G$2*VALUE(RIGHT('SH Quality EPA P4'!F15,LEN('SH Quality EPA P4'!F15)-1)),'SH Quality EPA P4'!F15)))</f>
        <v>0.1</v>
      </c>
      <c r="R10" s="56">
        <f>IF('SH Quality EPA P4'!G15="","",IF(LEFT('SH Quality EPA P4'!G15,1)="&lt;",$G$3*VALUE(RIGHT('SH Quality EPA P4'!G15,LEN('SH Quality EPA P4'!G15)-1)),IF(LEFT('SH Quality EPA P4'!G15,1)="&gt;",$G$2*VALUE(RIGHT('SH Quality EPA P4'!G15,LEN('SH Quality EPA P4'!G15)-1)),'SH Quality EPA P4'!G15)))</f>
        <v>6.5</v>
      </c>
      <c r="T10" s="38">
        <f>IF(AND('Data Tab - SH EPA P5'!$C39&gt;='SH Intermediate'!$C$2,'Data Tab - SH EPA P5'!$C39&lt;=EDATE('SH Intermediate'!$C$2,12),'Data Tab - SH EPA P5'!Z39&lt;&gt;""),'Data Tab - SH EPA P5'!$C39,"")</f>
        <v>45049.333333333328</v>
      </c>
      <c r="V10" s="32">
        <f>'SH Quality EPA P5'!B15</f>
        <v>45049.333333333328</v>
      </c>
      <c r="W10" s="67">
        <f>IF('SH Quality EPA P5'!C15="","",IF(LEFT('SH Quality EPA P5'!C15,1)="&lt;",$G$3*VALUE(RIGHT('SH Quality EPA P5'!C15,LEN('SH Quality EPA P5'!C15)-1)),IF(LEFT('SH Quality EPA P5'!C15,1)="&gt;",$G$2*VALUE(RIGHT('SH Quality EPA P5'!C15,LEN('SH Quality EPA P5'!C15)-1)),'SH Quality EPA P5'!C15)))</f>
        <v>475</v>
      </c>
      <c r="X10" s="67">
        <f>IF('SH Quality EPA P5'!D15="","",IF(LEFT('SH Quality EPA P5'!D15,1)="&lt;",$G$3*VALUE(RIGHT('SH Quality EPA P5'!D15,LEN('SH Quality EPA P5'!D15)-1)),IF(LEFT('SH Quality EPA P5'!D15,1)="&gt;",$G$2*VALUE(RIGHT('SH Quality EPA P5'!D15,LEN('SH Quality EPA P5'!D15)-1)),'SH Quality EPA P5'!D15)))</f>
        <v>6</v>
      </c>
      <c r="Y10" s="67">
        <f>IF('SH Quality EPA P5'!E15="","",IF(LEFT('SH Quality EPA P5'!E15,1)="&lt;",$G$3*VALUE(RIGHT('SH Quality EPA P5'!E15,LEN('SH Quality EPA P5'!E15)-1)),IF(LEFT('SH Quality EPA P5'!E15,1)="&gt;",$G$2*VALUE(RIGHT('SH Quality EPA P5'!E15,LEN('SH Quality EPA P5'!E15)-1)),'SH Quality EPA P5'!E15)))</f>
        <v>1.35</v>
      </c>
      <c r="Z10" s="67">
        <f>IF('SH Quality EPA P5'!F15="","",IF(LEFT('SH Quality EPA P5'!F15,1)="&lt;",$G$3*VALUE(RIGHT('SH Quality EPA P5'!F15,LEN('SH Quality EPA P5'!F15)-1)),IF(LEFT('SH Quality EPA P5'!F15,1)="&gt;",$G$2*VALUE(RIGHT('SH Quality EPA P5'!F15,LEN('SH Quality EPA P5'!F15)-1)),'SH Quality EPA P5'!F15)))</f>
        <v>0.77</v>
      </c>
      <c r="AA10" s="67">
        <f>IF('SH Quality EPA P5'!G15="","",IF(LEFT('SH Quality EPA P5'!G15,1)="&lt;",$G$3*VALUE(RIGHT('SH Quality EPA P5'!G15,LEN('SH Quality EPA P5'!G15)-1)),IF(LEFT('SH Quality EPA P5'!G15,1)="&gt;",$G$2*VALUE(RIGHT('SH Quality EPA P5'!G15,LEN('SH Quality EPA P5'!G15)-1)),'SH Quality EPA P5'!G15)))</f>
        <v>6.8</v>
      </c>
    </row>
    <row r="11" spans="1:27" x14ac:dyDescent="0.2">
      <c r="C11" s="38">
        <f>IF(AND('Data Tab - SH EPA P3'!$C40&gt;='SH Intermediate'!$C$2,'Data Tab - SH EPA P3'!$C40&lt;=EDATE('SH Intermediate'!$C$2,12),'Data Tab - SH EPA P3'!AB40&lt;&gt;""),'Data Tab - SH EPA P3'!$C40,"")</f>
        <v>45021.333333333328</v>
      </c>
      <c r="E11" s="34">
        <f>'SH Quality EPA P3'!B16</f>
        <v>45021.333333333328</v>
      </c>
      <c r="F11" s="68">
        <f>IF('SH Quality EPA P3'!C16="","",IF(LEFT('SH Quality EPA P3'!C16,1)="&lt;",$G$3*VALUE(RIGHT('SH Quality EPA P3'!C16,LEN('SH Quality EPA P3'!C16)-1)),IF(LEFT('SH Quality EPA P3'!C16,1)="&gt;",$G$2*VALUE(RIGHT('SH Quality EPA P3'!C16,LEN('SH Quality EPA P3'!C16)-1)),'SH Quality EPA P3'!C16)))</f>
        <v>2</v>
      </c>
      <c r="G11">
        <f>IF('SH Quality EPA P3'!D16="","",IF(LEFT('SH Quality EPA P3'!D16,1)="&lt;",$G$3*VALUE(RIGHT('SH Quality EPA P3'!D16,LEN('SH Quality EPA P3'!D16)-1)),IF(LEFT('SH Quality EPA P3'!D16,1)="&gt;",$G$2*VALUE(RIGHT('SH Quality EPA P3'!D16,LEN('SH Quality EPA P3'!D16)-1)),'SH Quality EPA P3'!D16)))</f>
        <v>4</v>
      </c>
      <c r="H11">
        <f>IF('SH Quality EPA P3'!E16="","",IF(LEFT('SH Quality EPA P3'!E16,1)="&lt;",$G$3*VALUE(RIGHT('SH Quality EPA P3'!E16,LEN('SH Quality EPA P3'!E16)-1)),IF(LEFT('SH Quality EPA P3'!E16,1)="&gt;",$G$2*VALUE(RIGHT('SH Quality EPA P3'!E16,LEN('SH Quality EPA P3'!E16)-1)),'SH Quality EPA P3'!E16)))</f>
        <v>1</v>
      </c>
      <c r="I11" s="57">
        <f>IF('SH Quality EPA P3'!F16="","",IF(LEFT('SH Quality EPA P3'!F16,1)="&lt;",$G$3*VALUE(RIGHT('SH Quality EPA P3'!F16,LEN('SH Quality EPA P3'!F16)-1)),IF(LEFT('SH Quality EPA P3'!F16,1)="&gt;",$G$2*VALUE(RIGHT('SH Quality EPA P3'!F16,LEN('SH Quality EPA P3'!F16)-1)),'SH Quality EPA P3'!F16)))</f>
        <v>3600</v>
      </c>
      <c r="K11" s="38">
        <f>IF(AND('Data Tab - SH EPA P4'!$C40&gt;='SH Intermediate'!$C$2,'Data Tab - SH EPA P4'!$C40&lt;=EDATE('SH Intermediate'!$C$2,12),'Data Tab - SH EPA P4'!Z40&lt;&gt;""),'Data Tab - SH EPA P4'!$C40,"")</f>
        <v>45133.333333333328</v>
      </c>
      <c r="M11" s="32">
        <f>'SH Quality EPA P4'!B16</f>
        <v>45133.333333333328</v>
      </c>
      <c r="N11" s="67">
        <f>IF('SH Quality EPA P4'!C16="","",IF(LEFT('SH Quality EPA P4'!C16,1)="&lt;",$G$3*VALUE(RIGHT('SH Quality EPA P4'!C16,LEN('SH Quality EPA P4'!C16)-1)),IF(LEFT('SH Quality EPA P4'!C16,1)="&gt;",$G$2*VALUE(RIGHT('SH Quality EPA P4'!C16,LEN('SH Quality EPA P4'!C16)-1)),'SH Quality EPA P4'!C16)))</f>
        <v>325</v>
      </c>
      <c r="O11" s="33">
        <f>IF('SH Quality EPA P4'!D16="","",IF(LEFT('SH Quality EPA P4'!D16,1)="&lt;",$G$3*VALUE(RIGHT('SH Quality EPA P4'!D16,LEN('SH Quality EPA P4'!D16)-1)),IF(LEFT('SH Quality EPA P4'!D16,1)="&gt;",$G$2*VALUE(RIGHT('SH Quality EPA P4'!D16,LEN('SH Quality EPA P4'!D16)-1)),'SH Quality EPA P4'!D16)))</f>
        <v>1</v>
      </c>
      <c r="P11" s="33">
        <f>IF('SH Quality EPA P4'!E16="","",IF(LEFT('SH Quality EPA P4'!E16,1)="&lt;",$G$3*VALUE(RIGHT('SH Quality EPA P4'!E16,LEN('SH Quality EPA P4'!E16)-1)),IF(LEFT('SH Quality EPA P4'!E16,1)="&gt;",$G$2*VALUE(RIGHT('SH Quality EPA P4'!E16,LEN('SH Quality EPA P4'!E16)-1)),'SH Quality EPA P4'!E16)))</f>
        <v>3.49</v>
      </c>
      <c r="Q11" s="56">
        <f>IF('SH Quality EPA P4'!F16="","",IF(LEFT('SH Quality EPA P4'!F16,1)="&lt;",$G$3*VALUE(RIGHT('SH Quality EPA P4'!F16,LEN('SH Quality EPA P4'!F16)-1)),IF(LEFT('SH Quality EPA P4'!F16,1)="&gt;",$G$2*VALUE(RIGHT('SH Quality EPA P4'!F16,LEN('SH Quality EPA P4'!F16)-1)),'SH Quality EPA P4'!F16)))</f>
        <v>0.11</v>
      </c>
      <c r="R11" s="56">
        <f>IF('SH Quality EPA P4'!G16="","",IF(LEFT('SH Quality EPA P4'!G16,1)="&lt;",$G$3*VALUE(RIGHT('SH Quality EPA P4'!G16,LEN('SH Quality EPA P4'!G16)-1)),IF(LEFT('SH Quality EPA P4'!G16,1)="&gt;",$G$2*VALUE(RIGHT('SH Quality EPA P4'!G16,LEN('SH Quality EPA P4'!G16)-1)),'SH Quality EPA P4'!G16)))</f>
        <v>5.6</v>
      </c>
      <c r="T11" s="38">
        <f>IF(AND('Data Tab - SH EPA P5'!$C40&gt;='SH Intermediate'!$C$2,'Data Tab - SH EPA P5'!$C40&lt;=EDATE('SH Intermediate'!$C$2,12),'Data Tab - SH EPA P5'!Z40&lt;&gt;""),'Data Tab - SH EPA P5'!$C40,"")</f>
        <v>45133.333333333328</v>
      </c>
      <c r="V11" s="32">
        <f>'SH Quality EPA P5'!B16</f>
        <v>45133.333333333328</v>
      </c>
      <c r="W11" s="67">
        <f>IF('SH Quality EPA P5'!C16="","",IF(LEFT('SH Quality EPA P5'!C16,1)="&lt;",$G$3*VALUE(RIGHT('SH Quality EPA P5'!C16,LEN('SH Quality EPA P5'!C16)-1)),IF(LEFT('SH Quality EPA P5'!C16,1)="&gt;",$G$2*VALUE(RIGHT('SH Quality EPA P5'!C16,LEN('SH Quality EPA P5'!C16)-1)),'SH Quality EPA P5'!C16)))</f>
        <v>635</v>
      </c>
      <c r="X11" s="67">
        <f>IF('SH Quality EPA P5'!D16="","",IF(LEFT('SH Quality EPA P5'!D16,1)="&lt;",$G$3*VALUE(RIGHT('SH Quality EPA P5'!D16,LEN('SH Quality EPA P5'!D16)-1)),IF(LEFT('SH Quality EPA P5'!D16,1)="&gt;",$G$2*VALUE(RIGHT('SH Quality EPA P5'!D16,LEN('SH Quality EPA P5'!D16)-1)),'SH Quality EPA P5'!D16)))</f>
        <v>1</v>
      </c>
      <c r="Y11" s="67">
        <f>IF('SH Quality EPA P5'!E16="","",IF(LEFT('SH Quality EPA P5'!E16,1)="&lt;",$G$3*VALUE(RIGHT('SH Quality EPA P5'!E16,LEN('SH Quality EPA P5'!E16)-1)),IF(LEFT('SH Quality EPA P5'!E16,1)="&gt;",$G$2*VALUE(RIGHT('SH Quality EPA P5'!E16,LEN('SH Quality EPA P5'!E16)-1)),'SH Quality EPA P5'!E16)))</f>
        <v>0.53</v>
      </c>
      <c r="Z11" s="67">
        <f>IF('SH Quality EPA P5'!F16="","",IF(LEFT('SH Quality EPA P5'!F16,1)="&lt;",$G$3*VALUE(RIGHT('SH Quality EPA P5'!F16,LEN('SH Quality EPA P5'!F16)-1)),IF(LEFT('SH Quality EPA P5'!F16,1)="&gt;",$G$2*VALUE(RIGHT('SH Quality EPA P5'!F16,LEN('SH Quality EPA P5'!F16)-1)),'SH Quality EPA P5'!F16)))</f>
        <v>0.59</v>
      </c>
      <c r="AA11" s="67">
        <f>IF('SH Quality EPA P5'!G16="","",IF(LEFT('SH Quality EPA P5'!G16,1)="&lt;",$G$3*VALUE(RIGHT('SH Quality EPA P5'!G16,LEN('SH Quality EPA P5'!G16)-1)),IF(LEFT('SH Quality EPA P5'!G16,1)="&gt;",$G$2*VALUE(RIGHT('SH Quality EPA P5'!G16,LEN('SH Quality EPA P5'!G16)-1)),'SH Quality EPA P5'!G16)))</f>
        <v>7.2</v>
      </c>
    </row>
    <row r="12" spans="1:27" x14ac:dyDescent="0.2">
      <c r="C12" s="38">
        <f>IF(AND('Data Tab - SH EPA P3'!$C41&gt;='SH Intermediate'!$C$2,'Data Tab - SH EPA P3'!$C41&lt;=EDATE('SH Intermediate'!$C$2,12),'Data Tab - SH EPA P3'!AB41&lt;&gt;""),'Data Tab - SH EPA P3'!$C41,"")</f>
        <v>45049.333333333328</v>
      </c>
      <c r="E12" s="34">
        <f>'SH Quality EPA P3'!B17</f>
        <v>45049.333333333328</v>
      </c>
      <c r="F12" s="68">
        <f>IF('SH Quality EPA P3'!C17="","",IF(LEFT('SH Quality EPA P3'!C17,1)="&lt;",$G$3*VALUE(RIGHT('SH Quality EPA P3'!C17,LEN('SH Quality EPA P3'!C17)-1)),IF(LEFT('SH Quality EPA P3'!C17,1)="&gt;",$G$2*VALUE(RIGHT('SH Quality EPA P3'!C17,LEN('SH Quality EPA P3'!C17)-1)),'SH Quality EPA P3'!C17)))</f>
        <v>7</v>
      </c>
      <c r="G12">
        <f>IF('SH Quality EPA P3'!D17="","",IF(LEFT('SH Quality EPA P3'!D17,1)="&lt;",$G$3*VALUE(RIGHT('SH Quality EPA P3'!D17,LEN('SH Quality EPA P3'!D17)-1)),IF(LEFT('SH Quality EPA P3'!D17,1)="&gt;",$G$2*VALUE(RIGHT('SH Quality EPA P3'!D17,LEN('SH Quality EPA P3'!D17)-1)),'SH Quality EPA P3'!D17)))</f>
        <v>9</v>
      </c>
      <c r="H12">
        <f>IF('SH Quality EPA P3'!E17="","",IF(LEFT('SH Quality EPA P3'!E17,1)="&lt;",$G$3*VALUE(RIGHT('SH Quality EPA P3'!E17,LEN('SH Quality EPA P3'!E17)-1)),IF(LEFT('SH Quality EPA P3'!E17,1)="&gt;",$G$2*VALUE(RIGHT('SH Quality EPA P3'!E17,LEN('SH Quality EPA P3'!E17)-1)),'SH Quality EPA P3'!E17)))</f>
        <v>1</v>
      </c>
      <c r="I12" s="57">
        <f>IF('SH Quality EPA P3'!F17="","",IF(LEFT('SH Quality EPA P3'!F17,1)="&lt;",$G$3*VALUE(RIGHT('SH Quality EPA P3'!F17,LEN('SH Quality EPA P3'!F17)-1)),IF(LEFT('SH Quality EPA P3'!F17,1)="&gt;",$G$2*VALUE(RIGHT('SH Quality EPA P3'!F17,LEN('SH Quality EPA P3'!F17)-1)),'SH Quality EPA P3'!F17)))</f>
        <v>100000</v>
      </c>
      <c r="K12" s="38">
        <f>IF(AND('Data Tab - SH EPA P4'!$C41&gt;='SH Intermediate'!$C$2,'Data Tab - SH EPA P4'!$C41&lt;=EDATE('SH Intermediate'!$C$2,12),'Data Tab - SH EPA P4'!Z41&lt;&gt;""),'Data Tab - SH EPA P4'!$C41,"")</f>
        <v>45189.413194444445</v>
      </c>
      <c r="M12" s="32">
        <f>'SH Quality EPA P4'!B17</f>
        <v>45189.413194444445</v>
      </c>
      <c r="N12" s="67">
        <f>IF('SH Quality EPA P4'!C17="","",IF(LEFT('SH Quality EPA P4'!C17,1)="&lt;",$G$3*VALUE(RIGHT('SH Quality EPA P4'!C17,LEN('SH Quality EPA P4'!C17)-1)),IF(LEFT('SH Quality EPA P4'!C17,1)="&gt;",$G$2*VALUE(RIGHT('SH Quality EPA P4'!C17,LEN('SH Quality EPA P4'!C17)-1)),'SH Quality EPA P4'!C17)))</f>
        <v>667</v>
      </c>
      <c r="O12" s="33">
        <f>IF('SH Quality EPA P4'!D17="","",IF(LEFT('SH Quality EPA P4'!D17,1)="&lt;",$G$3*VALUE(RIGHT('SH Quality EPA P4'!D17,LEN('SH Quality EPA P4'!D17)-1)),IF(LEFT('SH Quality EPA P4'!D17,1)="&gt;",$G$2*VALUE(RIGHT('SH Quality EPA P4'!D17,LEN('SH Quality EPA P4'!D17)-1)),'SH Quality EPA P4'!D17)))</f>
        <v>4</v>
      </c>
      <c r="P12" s="33">
        <f>IF('SH Quality EPA P4'!E17="","",IF(LEFT('SH Quality EPA P4'!E17,1)="&lt;",$G$3*VALUE(RIGHT('SH Quality EPA P4'!E17,LEN('SH Quality EPA P4'!E17)-1)),IF(LEFT('SH Quality EPA P4'!E17,1)="&gt;",$G$2*VALUE(RIGHT('SH Quality EPA P4'!E17,LEN('SH Quality EPA P4'!E17)-1)),'SH Quality EPA P4'!E17)))</f>
        <v>3.48</v>
      </c>
      <c r="Q12" s="56">
        <f>IF('SH Quality EPA P4'!F17="","",IF(LEFT('SH Quality EPA P4'!F17,1)="&lt;",$G$3*VALUE(RIGHT('SH Quality EPA P4'!F17,LEN('SH Quality EPA P4'!F17)-1)),IF(LEFT('SH Quality EPA P4'!F17,1)="&gt;",$G$2*VALUE(RIGHT('SH Quality EPA P4'!F17,LEN('SH Quality EPA P4'!F17)-1)),'SH Quality EPA P4'!F17)))</f>
        <v>0.4</v>
      </c>
      <c r="R12" s="56">
        <f>IF('SH Quality EPA P4'!G17="","",IF(LEFT('SH Quality EPA P4'!G17,1)="&lt;",$G$3*VALUE(RIGHT('SH Quality EPA P4'!G17,LEN('SH Quality EPA P4'!G17)-1)),IF(LEFT('SH Quality EPA P4'!G17,1)="&gt;",$G$2*VALUE(RIGHT('SH Quality EPA P4'!G17,LEN('SH Quality EPA P4'!G17)-1)),'SH Quality EPA P4'!G17)))</f>
        <v>7.6</v>
      </c>
      <c r="T12" s="38">
        <f>IF(AND('Data Tab - SH EPA P5'!$C41&gt;='SH Intermediate'!$C$2,'Data Tab - SH EPA P5'!$C41&lt;=EDATE('SH Intermediate'!$C$2,12),'Data Tab - SH EPA P5'!Z41&lt;&gt;""),'Data Tab - SH EPA P5'!$C41,"")</f>
        <v>45189.413194444445</v>
      </c>
      <c r="V12" s="32">
        <f>'SH Quality EPA P5'!B17</f>
        <v>45189.413194444445</v>
      </c>
      <c r="W12" s="67">
        <f>IF('SH Quality EPA P5'!C17="","",IF(LEFT('SH Quality EPA P5'!C17,1)="&lt;",$G$3*VALUE(RIGHT('SH Quality EPA P5'!C17,LEN('SH Quality EPA P5'!C17)-1)),IF(LEFT('SH Quality EPA P5'!C17,1)="&gt;",$G$2*VALUE(RIGHT('SH Quality EPA P5'!C17,LEN('SH Quality EPA P5'!C17)-1)),'SH Quality EPA P5'!C17)))</f>
        <v>678</v>
      </c>
      <c r="X12" s="67">
        <f>IF('SH Quality EPA P5'!D17="","",IF(LEFT('SH Quality EPA P5'!D17,1)="&lt;",$G$3*VALUE(RIGHT('SH Quality EPA P5'!D17,LEN('SH Quality EPA P5'!D17)-1)),IF(LEFT('SH Quality EPA P5'!D17,1)="&gt;",$G$2*VALUE(RIGHT('SH Quality EPA P5'!D17,LEN('SH Quality EPA P5'!D17)-1)),'SH Quality EPA P5'!D17)))</f>
        <v>4</v>
      </c>
      <c r="Y12" s="67">
        <f>IF('SH Quality EPA P5'!E17="","",IF(LEFT('SH Quality EPA P5'!E17,1)="&lt;",$G$3*VALUE(RIGHT('SH Quality EPA P5'!E17,LEN('SH Quality EPA P5'!E17)-1)),IF(LEFT('SH Quality EPA P5'!E17,1)="&gt;",$G$2*VALUE(RIGHT('SH Quality EPA P5'!E17,LEN('SH Quality EPA P5'!E17)-1)),'SH Quality EPA P5'!E17)))</f>
        <v>1.27</v>
      </c>
      <c r="Z12" s="67">
        <f>IF('SH Quality EPA P5'!F17="","",IF(LEFT('SH Quality EPA P5'!F17,1)="&lt;",$G$3*VALUE(RIGHT('SH Quality EPA P5'!F17,LEN('SH Quality EPA P5'!F17)-1)),IF(LEFT('SH Quality EPA P5'!F17,1)="&gt;",$G$2*VALUE(RIGHT('SH Quality EPA P5'!F17,LEN('SH Quality EPA P5'!F17)-1)),'SH Quality EPA P5'!F17)))</f>
        <v>1.48</v>
      </c>
      <c r="AA12" s="67">
        <f>IF('SH Quality EPA P5'!G17="","",IF(LEFT('SH Quality EPA P5'!G17,1)="&lt;",$G$3*VALUE(RIGHT('SH Quality EPA P5'!G17,LEN('SH Quality EPA P5'!G17)-1)),IF(LEFT('SH Quality EPA P5'!G17,1)="&gt;",$G$2*VALUE(RIGHT('SH Quality EPA P5'!G17,LEN('SH Quality EPA P5'!G17)-1)),'SH Quality EPA P5'!G17)))</f>
        <v>7.3</v>
      </c>
    </row>
    <row r="13" spans="1:27" x14ac:dyDescent="0.2">
      <c r="C13" s="38">
        <f>IF(AND('Data Tab - SH EPA P3'!$C42&gt;='SH Intermediate'!$C$2,'Data Tab - SH EPA P3'!$C42&lt;=EDATE('SH Intermediate'!$C$2,12),'Data Tab - SH EPA P3'!AB42&lt;&gt;""),'Data Tab - SH EPA P3'!$C42,"")</f>
        <v>45077.333333333328</v>
      </c>
      <c r="E13" s="34">
        <f>'SH Quality EPA P3'!B18</f>
        <v>45077.333333333328</v>
      </c>
      <c r="F13" s="68">
        <f>IF('SH Quality EPA P3'!C18="","",IF(LEFT('SH Quality EPA P3'!C18,1)="&lt;",$G$3*VALUE(RIGHT('SH Quality EPA P3'!C18,LEN('SH Quality EPA P3'!C18)-1)),IF(LEFT('SH Quality EPA P3'!C18,1)="&gt;",$G$2*VALUE(RIGHT('SH Quality EPA P3'!C18,LEN('SH Quality EPA P3'!C18)-1)),'SH Quality EPA P3'!C18)))</f>
        <v>6</v>
      </c>
      <c r="G13">
        <f>IF('SH Quality EPA P3'!D18="","",IF(LEFT('SH Quality EPA P3'!D18,1)="&lt;",$G$3*VALUE(RIGHT('SH Quality EPA P3'!D18,LEN('SH Quality EPA P3'!D18)-1)),IF(LEFT('SH Quality EPA P3'!D18,1)="&gt;",$G$2*VALUE(RIGHT('SH Quality EPA P3'!D18,LEN('SH Quality EPA P3'!D18)-1)),'SH Quality EPA P3'!D18)))</f>
        <v>10</v>
      </c>
      <c r="H13">
        <f>IF('SH Quality EPA P3'!E18="","",IF(LEFT('SH Quality EPA P3'!E18,1)="&lt;",$G$3*VALUE(RIGHT('SH Quality EPA P3'!E18,LEN('SH Quality EPA P3'!E18)-1)),IF(LEFT('SH Quality EPA P3'!E18,1)="&gt;",$G$2*VALUE(RIGHT('SH Quality EPA P3'!E18,LEN('SH Quality EPA P3'!E18)-1)),'SH Quality EPA P3'!E18)))</f>
        <v>1</v>
      </c>
      <c r="I13" s="57">
        <f>IF('SH Quality EPA P3'!F18="","",IF(LEFT('SH Quality EPA P3'!F18,1)="&lt;",$G$3*VALUE(RIGHT('SH Quality EPA P3'!F18,LEN('SH Quality EPA P3'!F18)-1)),IF(LEFT('SH Quality EPA P3'!F18,1)="&gt;",$G$2*VALUE(RIGHT('SH Quality EPA P3'!F18,LEN('SH Quality EPA P3'!F18)-1)),'SH Quality EPA P3'!F18)))</f>
        <v>24400</v>
      </c>
      <c r="K13" s="38">
        <f>IF(AND('Data Tab - SH EPA P4'!$C42&gt;='SH Intermediate'!$C$2,'Data Tab - SH EPA P4'!$C42&lt;=EDATE('SH Intermediate'!$C$2,12),'Data Tab - SH EPA P4'!Z42&lt;&gt;""),'Data Tab - SH EPA P4'!$C42,"")</f>
        <v>45217.454861111109</v>
      </c>
      <c r="M13" s="32">
        <f>'SH Quality EPA P4'!B18</f>
        <v>45217.454861111109</v>
      </c>
      <c r="N13" s="67">
        <f>IF('SH Quality EPA P4'!C18="","",IF(LEFT('SH Quality EPA P4'!C18,1)="&lt;",$G$3*VALUE(RIGHT('SH Quality EPA P4'!C18,LEN('SH Quality EPA P4'!C18)-1)),IF(LEFT('SH Quality EPA P4'!C18,1)="&gt;",$G$2*VALUE(RIGHT('SH Quality EPA P4'!C18,LEN('SH Quality EPA P4'!C18)-1)),'SH Quality EPA P4'!C18)))</f>
        <v>638</v>
      </c>
      <c r="O13" s="33">
        <f>IF('SH Quality EPA P4'!D18="","",IF(LEFT('SH Quality EPA P4'!D18,1)="&lt;",$G$3*VALUE(RIGHT('SH Quality EPA P4'!D18,LEN('SH Quality EPA P4'!D18)-1)),IF(LEFT('SH Quality EPA P4'!D18,1)="&gt;",$G$2*VALUE(RIGHT('SH Quality EPA P4'!D18,LEN('SH Quality EPA P4'!D18)-1)),'SH Quality EPA P4'!D18)))</f>
        <v>1</v>
      </c>
      <c r="P13" s="33">
        <f>IF('SH Quality EPA P4'!E18="","",IF(LEFT('SH Quality EPA P4'!E18,1)="&lt;",$G$3*VALUE(RIGHT('SH Quality EPA P4'!E18,LEN('SH Quality EPA P4'!E18)-1)),IF(LEFT('SH Quality EPA P4'!E18,1)="&gt;",$G$2*VALUE(RIGHT('SH Quality EPA P4'!E18,LEN('SH Quality EPA P4'!E18)-1)),'SH Quality EPA P4'!E18)))</f>
        <v>3.4</v>
      </c>
      <c r="Q13" s="56">
        <f>IF('SH Quality EPA P4'!F18="","",IF(LEFT('SH Quality EPA P4'!F18,1)="&lt;",$G$3*VALUE(RIGHT('SH Quality EPA P4'!F18,LEN('SH Quality EPA P4'!F18)-1)),IF(LEFT('SH Quality EPA P4'!F18,1)="&gt;",$G$2*VALUE(RIGHT('SH Quality EPA P4'!F18,LEN('SH Quality EPA P4'!F18)-1)),'SH Quality EPA P4'!F18)))</f>
        <v>1.07</v>
      </c>
      <c r="R13" s="56">
        <f>IF('SH Quality EPA P4'!G18="","",IF(LEFT('SH Quality EPA P4'!G18,1)="&lt;",$G$3*VALUE(RIGHT('SH Quality EPA P4'!G18,LEN('SH Quality EPA P4'!G18)-1)),IF(LEFT('SH Quality EPA P4'!G18,1)="&gt;",$G$2*VALUE(RIGHT('SH Quality EPA P4'!G18,LEN('SH Quality EPA P4'!G18)-1)),'SH Quality EPA P4'!G18)))</f>
        <v>7.6</v>
      </c>
      <c r="T13" s="38">
        <f>IF(AND('Data Tab - SH EPA P5'!$C42&gt;='SH Intermediate'!$C$2,'Data Tab - SH EPA P5'!$C42&lt;=EDATE('SH Intermediate'!$C$2,12),'Data Tab - SH EPA P5'!Z42&lt;&gt;""),'Data Tab - SH EPA P5'!$C42,"")</f>
        <v>45217.454861111109</v>
      </c>
      <c r="V13" s="32">
        <f>'SH Quality EPA P5'!B18</f>
        <v>45217.454861111109</v>
      </c>
      <c r="W13" s="67">
        <f>IF('SH Quality EPA P5'!C18="","",IF(LEFT('SH Quality EPA P5'!C18,1)="&lt;",$G$3*VALUE(RIGHT('SH Quality EPA P5'!C18,LEN('SH Quality EPA P5'!C18)-1)),IF(LEFT('SH Quality EPA P5'!C18,1)="&gt;",$G$2*VALUE(RIGHT('SH Quality EPA P5'!C18,LEN('SH Quality EPA P5'!C18)-1)),'SH Quality EPA P5'!C18)))</f>
        <v>648</v>
      </c>
      <c r="X13" s="67">
        <f>IF('SH Quality EPA P5'!D18="","",IF(LEFT('SH Quality EPA P5'!D18,1)="&lt;",$G$3*VALUE(RIGHT('SH Quality EPA P5'!D18,LEN('SH Quality EPA P5'!D18)-1)),IF(LEFT('SH Quality EPA P5'!D18,1)="&gt;",$G$2*VALUE(RIGHT('SH Quality EPA P5'!D18,LEN('SH Quality EPA P5'!D18)-1)),'SH Quality EPA P5'!D18)))</f>
        <v>300</v>
      </c>
      <c r="Y13" s="67">
        <f>IF('SH Quality EPA P5'!E18="","",IF(LEFT('SH Quality EPA P5'!E18,1)="&lt;",$G$3*VALUE(RIGHT('SH Quality EPA P5'!E18,LEN('SH Quality EPA P5'!E18)-1)),IF(LEFT('SH Quality EPA P5'!E18,1)="&gt;",$G$2*VALUE(RIGHT('SH Quality EPA P5'!E18,LEN('SH Quality EPA P5'!E18)-1)),'SH Quality EPA P5'!E18)))</f>
        <v>3.72</v>
      </c>
      <c r="Z13" s="67">
        <f>IF('SH Quality EPA P5'!F18="","",IF(LEFT('SH Quality EPA P5'!F18,1)="&lt;",$G$3*VALUE(RIGHT('SH Quality EPA P5'!F18,LEN('SH Quality EPA P5'!F18)-1)),IF(LEFT('SH Quality EPA P5'!F18,1)="&gt;",$G$2*VALUE(RIGHT('SH Quality EPA P5'!F18,LEN('SH Quality EPA P5'!F18)-1)),'SH Quality EPA P5'!F18)))</f>
        <v>1.6</v>
      </c>
      <c r="AA13" s="67">
        <f>IF('SH Quality EPA P5'!G18="","",IF(LEFT('SH Quality EPA P5'!G18,1)="&lt;",$G$3*VALUE(RIGHT('SH Quality EPA P5'!G18,LEN('SH Quality EPA P5'!G18)-1)),IF(LEFT('SH Quality EPA P5'!G18,1)="&gt;",$G$2*VALUE(RIGHT('SH Quality EPA P5'!G18,LEN('SH Quality EPA P5'!G18)-1)),'SH Quality EPA P5'!G18)))</f>
        <v>7.2</v>
      </c>
    </row>
    <row r="14" spans="1:27" x14ac:dyDescent="0.2">
      <c r="C14" s="38">
        <f>IF(AND('Data Tab - SH EPA P3'!$C43&gt;='SH Intermediate'!$C$2,'Data Tab - SH EPA P3'!$C43&lt;=EDATE('SH Intermediate'!$C$2,12),'Data Tab - SH EPA P3'!AB43&lt;&gt;""),'Data Tab - SH EPA P3'!$C43,"")</f>
        <v>45105.333333333328</v>
      </c>
      <c r="E14" s="34">
        <f>'SH Quality EPA P3'!B19</f>
        <v>45105.333333333328</v>
      </c>
      <c r="F14" s="68">
        <f>IF('SH Quality EPA P3'!C19="","",IF(LEFT('SH Quality EPA P3'!C19,1)="&lt;",$G$3*VALUE(RIGHT('SH Quality EPA P3'!C19,LEN('SH Quality EPA P3'!C19)-1)),IF(LEFT('SH Quality EPA P3'!C19,1)="&gt;",$G$2*VALUE(RIGHT('SH Quality EPA P3'!C19,LEN('SH Quality EPA P3'!C19)-1)),'SH Quality EPA P3'!C19)))</f>
        <v>2</v>
      </c>
      <c r="G14">
        <f>IF('SH Quality EPA P3'!D19="","",IF(LEFT('SH Quality EPA P3'!D19,1)="&lt;",$G$3*VALUE(RIGHT('SH Quality EPA P3'!D19,LEN('SH Quality EPA P3'!D19)-1)),IF(LEFT('SH Quality EPA P3'!D19,1)="&gt;",$G$2*VALUE(RIGHT('SH Quality EPA P3'!D19,LEN('SH Quality EPA P3'!D19)-1)),'SH Quality EPA P3'!D19)))</f>
        <v>14</v>
      </c>
      <c r="H14">
        <f>IF('SH Quality EPA P3'!E19="","",IF(LEFT('SH Quality EPA P3'!E19,1)="&lt;",$G$3*VALUE(RIGHT('SH Quality EPA P3'!E19,LEN('SH Quality EPA P3'!E19)-1)),IF(LEFT('SH Quality EPA P3'!E19,1)="&gt;",$G$2*VALUE(RIGHT('SH Quality EPA P3'!E19,LEN('SH Quality EPA P3'!E19)-1)),'SH Quality EPA P3'!E19)))</f>
        <v>1</v>
      </c>
      <c r="I14" s="57">
        <f>IF('SH Quality EPA P3'!F19="","",IF(LEFT('SH Quality EPA P3'!F19,1)="&lt;",$G$3*VALUE(RIGHT('SH Quality EPA P3'!F19,LEN('SH Quality EPA P3'!F19)-1)),IF(LEFT('SH Quality EPA P3'!F19,1)="&gt;",$G$2*VALUE(RIGHT('SH Quality EPA P3'!F19,LEN('SH Quality EPA P3'!F19)-1)),'SH Quality EPA P3'!F19)))</f>
        <v>40000</v>
      </c>
      <c r="K14" s="38">
        <f>IF(AND('Data Tab - SH EPA P4'!$C43&gt;='SH Intermediate'!$C$2,'Data Tab - SH EPA P4'!$C43&lt;=EDATE('SH Intermediate'!$C$2,12),'Data Tab - SH EPA P4'!Z43&lt;&gt;""),'Data Tab - SH EPA P4'!$C43,"")</f>
        <v>45245</v>
      </c>
      <c r="M14" s="32">
        <f>'SH Quality EPA P4'!B19</f>
        <v>45245</v>
      </c>
      <c r="N14" s="67">
        <f>IF('SH Quality EPA P4'!C19="","",IF(LEFT('SH Quality EPA P4'!C19,1)="&lt;",$G$3*VALUE(RIGHT('SH Quality EPA P4'!C19,LEN('SH Quality EPA P4'!C19)-1)),IF(LEFT('SH Quality EPA P4'!C19,1)="&gt;",$G$2*VALUE(RIGHT('SH Quality EPA P4'!C19,LEN('SH Quality EPA P4'!C19)-1)),'SH Quality EPA P4'!C19)))</f>
        <v>331</v>
      </c>
      <c r="O14" s="33">
        <f>IF('SH Quality EPA P4'!D19="","",IF(LEFT('SH Quality EPA P4'!D19,1)="&lt;",$G$3*VALUE(RIGHT('SH Quality EPA P4'!D19,LEN('SH Quality EPA P4'!D19)-1)),IF(LEFT('SH Quality EPA P4'!D19,1)="&gt;",$G$2*VALUE(RIGHT('SH Quality EPA P4'!D19,LEN('SH Quality EPA P4'!D19)-1)),'SH Quality EPA P4'!D19)))</f>
        <v>28</v>
      </c>
      <c r="P14" s="33">
        <f>IF('SH Quality EPA P4'!E19="","",IF(LEFT('SH Quality EPA P4'!E19,1)="&lt;",$G$3*VALUE(RIGHT('SH Quality EPA P4'!E19,LEN('SH Quality EPA P4'!E19)-1)),IF(LEFT('SH Quality EPA P4'!E19,1)="&gt;",$G$2*VALUE(RIGHT('SH Quality EPA P4'!E19,LEN('SH Quality EPA P4'!E19)-1)),'SH Quality EPA P4'!E19)))</f>
        <v>2.79</v>
      </c>
      <c r="Q14" s="56">
        <f>IF('SH Quality EPA P4'!F19="","",IF(LEFT('SH Quality EPA P4'!F19,1)="&lt;",$G$3*VALUE(RIGHT('SH Quality EPA P4'!F19,LEN('SH Quality EPA P4'!F19)-1)),IF(LEFT('SH Quality EPA P4'!F19,1)="&gt;",$G$2*VALUE(RIGHT('SH Quality EPA P4'!F19,LEN('SH Quality EPA P4'!F19)-1)),'SH Quality EPA P4'!F19)))</f>
        <v>0.1</v>
      </c>
      <c r="R14" s="56">
        <f>IF('SH Quality EPA P4'!G19="","",IF(LEFT('SH Quality EPA P4'!G19,1)="&lt;",$G$3*VALUE(RIGHT('SH Quality EPA P4'!G19,LEN('SH Quality EPA P4'!G19)-1)),IF(LEFT('SH Quality EPA P4'!G19,1)="&gt;",$G$2*VALUE(RIGHT('SH Quality EPA P4'!G19,LEN('SH Quality EPA P4'!G19)-1)),'SH Quality EPA P4'!G19)))</f>
        <v>5.5</v>
      </c>
      <c r="T14" s="38">
        <f>IF(AND('Data Tab - SH EPA P5'!$C43&gt;='SH Intermediate'!$C$2,'Data Tab - SH EPA P5'!$C43&lt;=EDATE('SH Intermediate'!$C$2,12),'Data Tab - SH EPA P5'!Z43&lt;&gt;""),'Data Tab - SH EPA P5'!$C43,"")</f>
        <v>45245</v>
      </c>
      <c r="V14" s="32">
        <f>'SH Quality EPA P5'!B19</f>
        <v>45245</v>
      </c>
      <c r="W14" s="67">
        <f>IF('SH Quality EPA P5'!C19="","",IF(LEFT('SH Quality EPA P5'!C19,1)="&lt;",$G$3*VALUE(RIGHT('SH Quality EPA P5'!C19,LEN('SH Quality EPA P5'!C19)-1)),IF(LEFT('SH Quality EPA P5'!C19,1)="&gt;",$G$2*VALUE(RIGHT('SH Quality EPA P5'!C19,LEN('SH Quality EPA P5'!C19)-1)),'SH Quality EPA P5'!C19)))</f>
        <v>853</v>
      </c>
      <c r="X14" s="67">
        <f>IF('SH Quality EPA P5'!D19="","",IF(LEFT('SH Quality EPA P5'!D19,1)="&lt;",$G$3*VALUE(RIGHT('SH Quality EPA P5'!D19,LEN('SH Quality EPA P5'!D19)-1)),IF(LEFT('SH Quality EPA P5'!D19,1)="&gt;",$G$2*VALUE(RIGHT('SH Quality EPA P5'!D19,LEN('SH Quality EPA P5'!D19)-1)),'SH Quality EPA P5'!D19)))</f>
        <v>16</v>
      </c>
      <c r="Y14" s="67">
        <f>IF('SH Quality EPA P5'!E19="","",IF(LEFT('SH Quality EPA P5'!E19,1)="&lt;",$G$3*VALUE(RIGHT('SH Quality EPA P5'!E19,LEN('SH Quality EPA P5'!E19)-1)),IF(LEFT('SH Quality EPA P5'!E19,1)="&gt;",$G$2*VALUE(RIGHT('SH Quality EPA P5'!E19,LEN('SH Quality EPA P5'!E19)-1)),'SH Quality EPA P5'!E19)))</f>
        <v>1.23</v>
      </c>
      <c r="Z14" s="67">
        <f>IF('SH Quality EPA P5'!F19="","",IF(LEFT('SH Quality EPA P5'!F19,1)="&lt;",$G$3*VALUE(RIGHT('SH Quality EPA P5'!F19,LEN('SH Quality EPA P5'!F19)-1)),IF(LEFT('SH Quality EPA P5'!F19,1)="&gt;",$G$2*VALUE(RIGHT('SH Quality EPA P5'!F19,LEN('SH Quality EPA P5'!F19)-1)),'SH Quality EPA P5'!F19)))</f>
        <v>0.7</v>
      </c>
      <c r="AA14" s="67">
        <f>IF('SH Quality EPA P5'!G19="","",IF(LEFT('SH Quality EPA P5'!G19,1)="&lt;",$G$3*VALUE(RIGHT('SH Quality EPA P5'!G19,LEN('SH Quality EPA P5'!G19)-1)),IF(LEFT('SH Quality EPA P5'!G19,1)="&gt;",$G$2*VALUE(RIGHT('SH Quality EPA P5'!G19,LEN('SH Quality EPA P5'!G19)-1)),'SH Quality EPA P5'!G19)))</f>
        <v>6.8</v>
      </c>
    </row>
    <row r="15" spans="1:27" x14ac:dyDescent="0.2">
      <c r="C15" s="38">
        <f>IF(AND('Data Tab - SH EPA P3'!$C44&gt;='SH Intermediate'!$C$2,'Data Tab - SH EPA P3'!$C44&lt;=EDATE('SH Intermediate'!$C$2,12),'Data Tab - SH EPA P3'!AB44&lt;&gt;""),'Data Tab - SH EPA P3'!$C44,"")</f>
        <v>45133.333333333328</v>
      </c>
      <c r="E15" s="34">
        <f>'SH Quality EPA P3'!B20</f>
        <v>45133.333333333328</v>
      </c>
      <c r="F15" s="68">
        <f>IF('SH Quality EPA P3'!C20="","",IF(LEFT('SH Quality EPA P3'!C20,1)="&lt;",$G$3*VALUE(RIGHT('SH Quality EPA P3'!C20,LEN('SH Quality EPA P3'!C20)-1)),IF(LEFT('SH Quality EPA P3'!C20,1)="&gt;",$G$2*VALUE(RIGHT('SH Quality EPA P3'!C20,LEN('SH Quality EPA P3'!C20)-1)),'SH Quality EPA P3'!C20)))</f>
        <v>8</v>
      </c>
      <c r="G15">
        <f>IF('SH Quality EPA P3'!D20="","",IF(LEFT('SH Quality EPA P3'!D20,1)="&lt;",$G$3*VALUE(RIGHT('SH Quality EPA P3'!D20,LEN('SH Quality EPA P3'!D20)-1)),IF(LEFT('SH Quality EPA P3'!D20,1)="&gt;",$G$2*VALUE(RIGHT('SH Quality EPA P3'!D20,LEN('SH Quality EPA P3'!D20)-1)),'SH Quality EPA P3'!D20)))</f>
        <v>16</v>
      </c>
      <c r="H15">
        <f>IF('SH Quality EPA P3'!E20="","",IF(LEFT('SH Quality EPA P3'!E20,1)="&lt;",$G$3*VALUE(RIGHT('SH Quality EPA P3'!E20,LEN('SH Quality EPA P3'!E20)-1)),IF(LEFT('SH Quality EPA P3'!E20,1)="&gt;",$G$2*VALUE(RIGHT('SH Quality EPA P3'!E20,LEN('SH Quality EPA P3'!E20)-1)),'SH Quality EPA P3'!E20)))</f>
        <v>1</v>
      </c>
      <c r="I15" s="57">
        <f>IF('SH Quality EPA P3'!F20="","",IF(LEFT('SH Quality EPA P3'!F20,1)="&lt;",$G$3*VALUE(RIGHT('SH Quality EPA P3'!F20,LEN('SH Quality EPA P3'!F20)-1)),IF(LEFT('SH Quality EPA P3'!F20,1)="&gt;",$G$2*VALUE(RIGHT('SH Quality EPA P3'!F20,LEN('SH Quality EPA P3'!F20)-1)),'SH Quality EPA P3'!F20)))</f>
        <v>40000</v>
      </c>
      <c r="K15" s="38" t="str">
        <f>IF(AND('Data Tab - SH EPA P4'!$C44&gt;='SH Intermediate'!$C$2,'Data Tab - SH EPA P4'!$C44&lt;=EDATE('SH Intermediate'!$C$2,12),'Data Tab - SH EPA P4'!Z44&lt;&gt;""),'Data Tab - SH EPA P4'!$C44,"")</f>
        <v/>
      </c>
      <c r="M15" s="32" t="str">
        <f>'SH Quality EPA P4'!B20</f>
        <v/>
      </c>
      <c r="N15" s="67" t="str">
        <f>IF('SH Quality EPA P4'!C20="","",IF(LEFT('SH Quality EPA P4'!C20,1)="&lt;",$G$3*VALUE(RIGHT('SH Quality EPA P4'!C20,LEN('SH Quality EPA P4'!C20)-1)),IF(LEFT('SH Quality EPA P4'!C20,1)="&gt;",$G$2*VALUE(RIGHT('SH Quality EPA P4'!C20,LEN('SH Quality EPA P4'!C20)-1)),'SH Quality EPA P4'!C20)))</f>
        <v/>
      </c>
      <c r="O15" s="33" t="str">
        <f>IF('SH Quality EPA P4'!D20="","",IF(LEFT('SH Quality EPA P4'!D20,1)="&lt;",$G$3*VALUE(RIGHT('SH Quality EPA P4'!D20,LEN('SH Quality EPA P4'!D20)-1)),IF(LEFT('SH Quality EPA P4'!D20,1)="&gt;",$G$2*VALUE(RIGHT('SH Quality EPA P4'!D20,LEN('SH Quality EPA P4'!D20)-1)),'SH Quality EPA P4'!D20)))</f>
        <v/>
      </c>
      <c r="P15" s="33" t="str">
        <f>IF('SH Quality EPA P4'!E20="","",IF(LEFT('SH Quality EPA P4'!E20,1)="&lt;",$G$3*VALUE(RIGHT('SH Quality EPA P4'!E20,LEN('SH Quality EPA P4'!E20)-1)),IF(LEFT('SH Quality EPA P4'!E20,1)="&gt;",$G$2*VALUE(RIGHT('SH Quality EPA P4'!E20,LEN('SH Quality EPA P4'!E20)-1)),'SH Quality EPA P4'!E20)))</f>
        <v/>
      </c>
      <c r="Q15" s="56" t="str">
        <f>IF('SH Quality EPA P4'!F20="","",IF(LEFT('SH Quality EPA P4'!F20,1)="&lt;",$G$3*VALUE(RIGHT('SH Quality EPA P4'!F20,LEN('SH Quality EPA P4'!F20)-1)),IF(LEFT('SH Quality EPA P4'!F20,1)="&gt;",$G$2*VALUE(RIGHT('SH Quality EPA P4'!F20,LEN('SH Quality EPA P4'!F20)-1)),'SH Quality EPA P4'!F20)))</f>
        <v/>
      </c>
      <c r="R15" s="56" t="str">
        <f>IF('SH Quality EPA P4'!G20="","",IF(LEFT('SH Quality EPA P4'!G20,1)="&lt;",$G$3*VALUE(RIGHT('SH Quality EPA P4'!G20,LEN('SH Quality EPA P4'!G20)-1)),IF(LEFT('SH Quality EPA P4'!G20,1)="&gt;",$G$2*VALUE(RIGHT('SH Quality EPA P4'!G20,LEN('SH Quality EPA P4'!G20)-1)),'SH Quality EPA P4'!G20)))</f>
        <v/>
      </c>
      <c r="T15" s="38" t="str">
        <f>IF(AND('Data Tab - SH EPA P5'!$C44&gt;='SH Intermediate'!$C$2,'Data Tab - SH EPA P5'!$C44&lt;=EDATE('SH Intermediate'!$C$2,12),'Data Tab - SH EPA P5'!Z44&lt;&gt;""),'Data Tab - SH EPA P5'!$C44,"")</f>
        <v/>
      </c>
      <c r="V15" s="32" t="str">
        <f>'SH Quality EPA P5'!B20</f>
        <v/>
      </c>
      <c r="W15" s="67" t="str">
        <f>IF('SH Quality EPA P5'!C20="","",IF(LEFT('SH Quality EPA P5'!C20,1)="&lt;",$G$3*VALUE(RIGHT('SH Quality EPA P5'!C20,LEN('SH Quality EPA P5'!C20)-1)),IF(LEFT('SH Quality EPA P5'!C20,1)="&gt;",$G$2*VALUE(RIGHT('SH Quality EPA P5'!C20,LEN('SH Quality EPA P5'!C20)-1)),'SH Quality EPA P5'!C20)))</f>
        <v/>
      </c>
      <c r="X15" s="67" t="str">
        <f>IF('SH Quality EPA P5'!D20="","",IF(LEFT('SH Quality EPA P5'!D20,1)="&lt;",$G$3*VALUE(RIGHT('SH Quality EPA P5'!D20,LEN('SH Quality EPA P5'!D20)-1)),IF(LEFT('SH Quality EPA P5'!D20,1)="&gt;",$G$2*VALUE(RIGHT('SH Quality EPA P5'!D20,LEN('SH Quality EPA P5'!D20)-1)),'SH Quality EPA P5'!D20)))</f>
        <v/>
      </c>
      <c r="Y15" s="67" t="str">
        <f>IF('SH Quality EPA P5'!E20="","",IF(LEFT('SH Quality EPA P5'!E20,1)="&lt;",$G$3*VALUE(RIGHT('SH Quality EPA P5'!E20,LEN('SH Quality EPA P5'!E20)-1)),IF(LEFT('SH Quality EPA P5'!E20,1)="&gt;",$G$2*VALUE(RIGHT('SH Quality EPA P5'!E20,LEN('SH Quality EPA P5'!E20)-1)),'SH Quality EPA P5'!E20)))</f>
        <v/>
      </c>
      <c r="Z15" s="67" t="str">
        <f>IF('SH Quality EPA P5'!F20="","",IF(LEFT('SH Quality EPA P5'!F20,1)="&lt;",$G$3*VALUE(RIGHT('SH Quality EPA P5'!F20,LEN('SH Quality EPA P5'!F20)-1)),IF(LEFT('SH Quality EPA P5'!F20,1)="&gt;",$G$2*VALUE(RIGHT('SH Quality EPA P5'!F20,LEN('SH Quality EPA P5'!F20)-1)),'SH Quality EPA P5'!F20)))</f>
        <v/>
      </c>
      <c r="AA15" s="67" t="str">
        <f>IF('SH Quality EPA P5'!G20="","",IF(LEFT('SH Quality EPA P5'!G20,1)="&lt;",$G$3*VALUE(RIGHT('SH Quality EPA P5'!G20,LEN('SH Quality EPA P5'!G20)-1)),IF(LEFT('SH Quality EPA P5'!G20,1)="&gt;",$G$2*VALUE(RIGHT('SH Quality EPA P5'!G20,LEN('SH Quality EPA P5'!G20)-1)),'SH Quality EPA P5'!G20)))</f>
        <v/>
      </c>
    </row>
    <row r="16" spans="1:27" x14ac:dyDescent="0.2">
      <c r="C16" s="38">
        <f>IF(AND('Data Tab - SH EPA P3'!$C45&gt;='SH Intermediate'!$C$2,'Data Tab - SH EPA P3'!$C45&lt;=EDATE('SH Intermediate'!$C$2,12),'Data Tab - SH EPA P3'!AB45&lt;&gt;""),'Data Tab - SH EPA P3'!$C45,"")</f>
        <v>45161.413194444445</v>
      </c>
      <c r="E16" s="34">
        <f>'SH Quality EPA P3'!B21</f>
        <v>45161.413194444445</v>
      </c>
      <c r="F16" s="68">
        <f>IF('SH Quality EPA P3'!C21="","",IF(LEFT('SH Quality EPA P3'!C21,1)="&lt;",$G$3*VALUE(RIGHT('SH Quality EPA P3'!C21,LEN('SH Quality EPA P3'!C21)-1)),IF(LEFT('SH Quality EPA P3'!C21,1)="&gt;",$G$2*VALUE(RIGHT('SH Quality EPA P3'!C21,LEN('SH Quality EPA P3'!C21)-1)),'SH Quality EPA P3'!C21)))</f>
        <v>9</v>
      </c>
      <c r="G16">
        <f>IF('SH Quality EPA P3'!D21="","",IF(LEFT('SH Quality EPA P3'!D21,1)="&lt;",$G$3*VALUE(RIGHT('SH Quality EPA P3'!D21,LEN('SH Quality EPA P3'!D21)-1)),IF(LEFT('SH Quality EPA P3'!D21,1)="&gt;",$G$2*VALUE(RIGHT('SH Quality EPA P3'!D21,LEN('SH Quality EPA P3'!D21)-1)),'SH Quality EPA P3'!D21)))</f>
        <v>36</v>
      </c>
      <c r="H16">
        <f>IF('SH Quality EPA P3'!E21="","",IF(LEFT('SH Quality EPA P3'!E21,1)="&lt;",$G$3*VALUE(RIGHT('SH Quality EPA P3'!E21,LEN('SH Quality EPA P3'!E21)-1)),IF(LEFT('SH Quality EPA P3'!E21,1)="&gt;",$G$2*VALUE(RIGHT('SH Quality EPA P3'!E21,LEN('SH Quality EPA P3'!E21)-1)),'SH Quality EPA P3'!E21)))</f>
        <v>1</v>
      </c>
      <c r="I16" s="57">
        <f>IF('SH Quality EPA P3'!F21="","",IF(LEFT('SH Quality EPA P3'!F21,1)="&lt;",$G$3*VALUE(RIGHT('SH Quality EPA P3'!F21,LEN('SH Quality EPA P3'!F21)-1)),IF(LEFT('SH Quality EPA P3'!F21,1)="&gt;",$G$2*VALUE(RIGHT('SH Quality EPA P3'!F21,LEN('SH Quality EPA P3'!F21)-1)),'SH Quality EPA P3'!F21)))</f>
        <v>50000</v>
      </c>
      <c r="K16" s="38" t="str">
        <f>IF(AND('Data Tab - SH EPA P4'!$C45&gt;='SH Intermediate'!$C$2,'Data Tab - SH EPA P4'!$C45&lt;=EDATE('SH Intermediate'!$C$2,12),'Data Tab - SH EPA P4'!Z45&lt;&gt;""),'Data Tab - SH EPA P4'!$C45,"")</f>
        <v/>
      </c>
      <c r="M16" s="32" t="str">
        <f>'SH Quality EPA P4'!B21</f>
        <v/>
      </c>
      <c r="N16" s="67" t="str">
        <f>IF('SH Quality EPA P4'!C21="","",IF(LEFT('SH Quality EPA P4'!C21,1)="&lt;",$G$3*VALUE(RIGHT('SH Quality EPA P4'!C21,LEN('SH Quality EPA P4'!C21)-1)),IF(LEFT('SH Quality EPA P4'!C21,1)="&gt;",$G$2*VALUE(RIGHT('SH Quality EPA P4'!C21,LEN('SH Quality EPA P4'!C21)-1)),'SH Quality EPA P4'!C21)))</f>
        <v/>
      </c>
      <c r="O16" s="33" t="str">
        <f>IF('SH Quality EPA P4'!D21="","",IF(LEFT('SH Quality EPA P4'!D21,1)="&lt;",$G$3*VALUE(RIGHT('SH Quality EPA P4'!D21,LEN('SH Quality EPA P4'!D21)-1)),IF(LEFT('SH Quality EPA P4'!D21,1)="&gt;",$G$2*VALUE(RIGHT('SH Quality EPA P4'!D21,LEN('SH Quality EPA P4'!D21)-1)),'SH Quality EPA P4'!D21)))</f>
        <v/>
      </c>
      <c r="P16" s="33" t="str">
        <f>IF('SH Quality EPA P4'!E21="","",IF(LEFT('SH Quality EPA P4'!E21,1)="&lt;",$G$3*VALUE(RIGHT('SH Quality EPA P4'!E21,LEN('SH Quality EPA P4'!E21)-1)),IF(LEFT('SH Quality EPA P4'!E21,1)="&gt;",$G$2*VALUE(RIGHT('SH Quality EPA P4'!E21,LEN('SH Quality EPA P4'!E21)-1)),'SH Quality EPA P4'!E21)))</f>
        <v/>
      </c>
      <c r="Q16" s="56" t="str">
        <f>IF('SH Quality EPA P4'!F21="","",IF(LEFT('SH Quality EPA P4'!F21,1)="&lt;",$G$3*VALUE(RIGHT('SH Quality EPA P4'!F21,LEN('SH Quality EPA P4'!F21)-1)),IF(LEFT('SH Quality EPA P4'!F21,1)="&gt;",$G$2*VALUE(RIGHT('SH Quality EPA P4'!F21,LEN('SH Quality EPA P4'!F21)-1)),'SH Quality EPA P4'!F21)))</f>
        <v/>
      </c>
      <c r="R16" s="56" t="str">
        <f>IF('SH Quality EPA P4'!G21="","",IF(LEFT('SH Quality EPA P4'!G21,1)="&lt;",$G$3*VALUE(RIGHT('SH Quality EPA P4'!G21,LEN('SH Quality EPA P4'!G21)-1)),IF(LEFT('SH Quality EPA P4'!G21,1)="&gt;",$G$2*VALUE(RIGHT('SH Quality EPA P4'!G21,LEN('SH Quality EPA P4'!G21)-1)),'SH Quality EPA P4'!G21)))</f>
        <v/>
      </c>
      <c r="T16" s="38" t="str">
        <f>IF(AND('Data Tab - SH EPA P5'!$C45&gt;='SH Intermediate'!$C$2,'Data Tab - SH EPA P5'!$C45&lt;=EDATE('SH Intermediate'!$C$2,12),'Data Tab - SH EPA P5'!Z45&lt;&gt;""),'Data Tab - SH EPA P5'!$C45,"")</f>
        <v/>
      </c>
      <c r="V16" s="32" t="str">
        <f>'SH Quality EPA P5'!B21</f>
        <v/>
      </c>
      <c r="W16" s="67" t="str">
        <f>IF('SH Quality EPA P5'!C21="","",IF(LEFT('SH Quality EPA P5'!C21,1)="&lt;",$G$3*VALUE(RIGHT('SH Quality EPA P5'!C21,LEN('SH Quality EPA P5'!C21)-1)),IF(LEFT('SH Quality EPA P5'!C21,1)="&gt;",$G$2*VALUE(RIGHT('SH Quality EPA P5'!C21,LEN('SH Quality EPA P5'!C21)-1)),'SH Quality EPA P5'!C21)))</f>
        <v/>
      </c>
      <c r="X16" s="67" t="str">
        <f>IF('SH Quality EPA P5'!D21="","",IF(LEFT('SH Quality EPA P5'!D21,1)="&lt;",$G$3*VALUE(RIGHT('SH Quality EPA P5'!D21,LEN('SH Quality EPA P5'!D21)-1)),IF(LEFT('SH Quality EPA P5'!D21,1)="&gt;",$G$2*VALUE(RIGHT('SH Quality EPA P5'!D21,LEN('SH Quality EPA P5'!D21)-1)),'SH Quality EPA P5'!D21)))</f>
        <v/>
      </c>
      <c r="Y16" s="67" t="str">
        <f>IF('SH Quality EPA P5'!E21="","",IF(LEFT('SH Quality EPA P5'!E21,1)="&lt;",$G$3*VALUE(RIGHT('SH Quality EPA P5'!E21,LEN('SH Quality EPA P5'!E21)-1)),IF(LEFT('SH Quality EPA P5'!E21,1)="&gt;",$G$2*VALUE(RIGHT('SH Quality EPA P5'!E21,LEN('SH Quality EPA P5'!E21)-1)),'SH Quality EPA P5'!E21)))</f>
        <v/>
      </c>
      <c r="Z16" s="67" t="str">
        <f>IF('SH Quality EPA P5'!F21="","",IF(LEFT('SH Quality EPA P5'!F21,1)="&lt;",$G$3*VALUE(RIGHT('SH Quality EPA P5'!F21,LEN('SH Quality EPA P5'!F21)-1)),IF(LEFT('SH Quality EPA P5'!F21,1)="&gt;",$G$2*VALUE(RIGHT('SH Quality EPA P5'!F21,LEN('SH Quality EPA P5'!F21)-1)),'SH Quality EPA P5'!F21)))</f>
        <v/>
      </c>
      <c r="AA16" s="67" t="str">
        <f>IF('SH Quality EPA P5'!G21="","",IF(LEFT('SH Quality EPA P5'!G21,1)="&lt;",$G$3*VALUE(RIGHT('SH Quality EPA P5'!G21,LEN('SH Quality EPA P5'!G21)-1)),IF(LEFT('SH Quality EPA P5'!G21,1)="&gt;",$G$2*VALUE(RIGHT('SH Quality EPA P5'!G21,LEN('SH Quality EPA P5'!G21)-1)),'SH Quality EPA P5'!G21)))</f>
        <v/>
      </c>
    </row>
    <row r="17" spans="3:27" x14ac:dyDescent="0.2">
      <c r="C17" s="38">
        <f>IF(AND('Data Tab - SH EPA P3'!$C46&gt;='SH Intermediate'!$C$2,'Data Tab - SH EPA P3'!$C46&lt;=EDATE('SH Intermediate'!$C$2,12),'Data Tab - SH EPA P3'!AB46&lt;&gt;""),'Data Tab - SH EPA P3'!$C46,"")</f>
        <v>45189.413194444445</v>
      </c>
      <c r="E17" s="34">
        <f>'SH Quality EPA P3'!B22</f>
        <v>45189.413194444445</v>
      </c>
      <c r="F17" s="68">
        <f>IF('SH Quality EPA P3'!C22="","",IF(LEFT('SH Quality EPA P3'!C22,1)="&lt;",$G$3*VALUE(RIGHT('SH Quality EPA P3'!C22,LEN('SH Quality EPA P3'!C22)-1)),IF(LEFT('SH Quality EPA P3'!C22,1)="&gt;",$G$2*VALUE(RIGHT('SH Quality EPA P3'!C22,LEN('SH Quality EPA P3'!C22)-1)),'SH Quality EPA P3'!C22)))</f>
        <v>10</v>
      </c>
      <c r="G17">
        <f>IF('SH Quality EPA P3'!D22="","",IF(LEFT('SH Quality EPA P3'!D22,1)="&lt;",$G$3*VALUE(RIGHT('SH Quality EPA P3'!D22,LEN('SH Quality EPA P3'!D22)-1)),IF(LEFT('SH Quality EPA P3'!D22,1)="&gt;",$G$2*VALUE(RIGHT('SH Quality EPA P3'!D22,LEN('SH Quality EPA P3'!D22)-1)),'SH Quality EPA P3'!D22)))</f>
        <v>24</v>
      </c>
      <c r="H17">
        <f>IF('SH Quality EPA P3'!E22="","",IF(LEFT('SH Quality EPA P3'!E22,1)="&lt;",$G$3*VALUE(RIGHT('SH Quality EPA P3'!E22,LEN('SH Quality EPA P3'!E22)-1)),IF(LEFT('SH Quality EPA P3'!E22,1)="&gt;",$G$2*VALUE(RIGHT('SH Quality EPA P3'!E22,LEN('SH Quality EPA P3'!E22)-1)),'SH Quality EPA P3'!E22)))</f>
        <v>1</v>
      </c>
      <c r="I17" s="57">
        <f>IF('SH Quality EPA P3'!F22="","",IF(LEFT('SH Quality EPA P3'!F22,1)="&lt;",$G$3*VALUE(RIGHT('SH Quality EPA P3'!F22,LEN('SH Quality EPA P3'!F22)-1)),IF(LEFT('SH Quality EPA P3'!F22,1)="&gt;",$G$2*VALUE(RIGHT('SH Quality EPA P3'!F22,LEN('SH Quality EPA P3'!F22)-1)),'SH Quality EPA P3'!F22)))</f>
        <v>13000</v>
      </c>
      <c r="K17" s="38" t="str">
        <f>IF(AND('Data Tab - SH EPA P4'!$C46&gt;='SH Intermediate'!$C$2,'Data Tab - SH EPA P4'!$C46&lt;=EDATE('SH Intermediate'!$C$2,12),'Data Tab - SH EPA P4'!Z46&lt;&gt;""),'Data Tab - SH EPA P4'!$C46,"")</f>
        <v/>
      </c>
      <c r="M17" s="32" t="str">
        <f>'SH Quality EPA P4'!B22</f>
        <v/>
      </c>
      <c r="N17" s="67" t="str">
        <f>IF('SH Quality EPA P4'!C22="","",IF(LEFT('SH Quality EPA P4'!C22,1)="&lt;",$G$3*VALUE(RIGHT('SH Quality EPA P4'!C22,LEN('SH Quality EPA P4'!C22)-1)),IF(LEFT('SH Quality EPA P4'!C22,1)="&gt;",$G$2*VALUE(RIGHT('SH Quality EPA P4'!C22,LEN('SH Quality EPA P4'!C22)-1)),'SH Quality EPA P4'!C22)))</f>
        <v/>
      </c>
      <c r="O17" s="33" t="str">
        <f>IF('SH Quality EPA P4'!D22="","",IF(LEFT('SH Quality EPA P4'!D22,1)="&lt;",$G$3*VALUE(RIGHT('SH Quality EPA P4'!D22,LEN('SH Quality EPA P4'!D22)-1)),IF(LEFT('SH Quality EPA P4'!D22,1)="&gt;",$G$2*VALUE(RIGHT('SH Quality EPA P4'!D22,LEN('SH Quality EPA P4'!D22)-1)),'SH Quality EPA P4'!D22)))</f>
        <v/>
      </c>
      <c r="P17" s="33" t="str">
        <f>IF('SH Quality EPA P4'!E22="","",IF(LEFT('SH Quality EPA P4'!E22,1)="&lt;",$G$3*VALUE(RIGHT('SH Quality EPA P4'!E22,LEN('SH Quality EPA P4'!E22)-1)),IF(LEFT('SH Quality EPA P4'!E22,1)="&gt;",$G$2*VALUE(RIGHT('SH Quality EPA P4'!E22,LEN('SH Quality EPA P4'!E22)-1)),'SH Quality EPA P4'!E22)))</f>
        <v/>
      </c>
      <c r="Q17" s="56" t="str">
        <f>IF('SH Quality EPA P4'!F22="","",IF(LEFT('SH Quality EPA P4'!F22,1)="&lt;",$G$3*VALUE(RIGHT('SH Quality EPA P4'!F22,LEN('SH Quality EPA P4'!F22)-1)),IF(LEFT('SH Quality EPA P4'!F22,1)="&gt;",$G$2*VALUE(RIGHT('SH Quality EPA P4'!F22,LEN('SH Quality EPA P4'!F22)-1)),'SH Quality EPA P4'!F22)))</f>
        <v/>
      </c>
      <c r="R17" s="56" t="str">
        <f>IF('SH Quality EPA P4'!G22="","",IF(LEFT('SH Quality EPA P4'!G22,1)="&lt;",$G$3*VALUE(RIGHT('SH Quality EPA P4'!G22,LEN('SH Quality EPA P4'!G22)-1)),IF(LEFT('SH Quality EPA P4'!G22,1)="&gt;",$G$2*VALUE(RIGHT('SH Quality EPA P4'!G22,LEN('SH Quality EPA P4'!G22)-1)),'SH Quality EPA P4'!G22)))</f>
        <v/>
      </c>
      <c r="T17" s="38" t="str">
        <f>IF(AND('Data Tab - SH EPA P5'!$C46&gt;='SH Intermediate'!$C$2,'Data Tab - SH EPA P5'!$C46&lt;=EDATE('SH Intermediate'!$C$2,12),'Data Tab - SH EPA P5'!Z46&lt;&gt;""),'Data Tab - SH EPA P5'!$C46,"")</f>
        <v/>
      </c>
      <c r="V17" s="32" t="str">
        <f>'SH Quality EPA P5'!B22</f>
        <v/>
      </c>
      <c r="W17" s="67" t="str">
        <f>IF('SH Quality EPA P5'!C22="","",IF(LEFT('SH Quality EPA P5'!C22,1)="&lt;",$G$3*VALUE(RIGHT('SH Quality EPA P5'!C22,LEN('SH Quality EPA P5'!C22)-1)),IF(LEFT('SH Quality EPA P5'!C22,1)="&gt;",$G$2*VALUE(RIGHT('SH Quality EPA P5'!C22,LEN('SH Quality EPA P5'!C22)-1)),'SH Quality EPA P5'!C22)))</f>
        <v/>
      </c>
      <c r="X17" s="67" t="str">
        <f>IF('SH Quality EPA P5'!D22="","",IF(LEFT('SH Quality EPA P5'!D22,1)="&lt;",$G$3*VALUE(RIGHT('SH Quality EPA P5'!D22,LEN('SH Quality EPA P5'!D22)-1)),IF(LEFT('SH Quality EPA P5'!D22,1)="&gt;",$G$2*VALUE(RIGHT('SH Quality EPA P5'!D22,LEN('SH Quality EPA P5'!D22)-1)),'SH Quality EPA P5'!D22)))</f>
        <v/>
      </c>
      <c r="Y17" s="67" t="str">
        <f>IF('SH Quality EPA P5'!E22="","",IF(LEFT('SH Quality EPA P5'!E22,1)="&lt;",$G$3*VALUE(RIGHT('SH Quality EPA P5'!E22,LEN('SH Quality EPA P5'!E22)-1)),IF(LEFT('SH Quality EPA P5'!E22,1)="&gt;",$G$2*VALUE(RIGHT('SH Quality EPA P5'!E22,LEN('SH Quality EPA P5'!E22)-1)),'SH Quality EPA P5'!E22)))</f>
        <v/>
      </c>
      <c r="Z17" s="67" t="str">
        <f>IF('SH Quality EPA P5'!F22="","",IF(LEFT('SH Quality EPA P5'!F22,1)="&lt;",$G$3*VALUE(RIGHT('SH Quality EPA P5'!F22,LEN('SH Quality EPA P5'!F22)-1)),IF(LEFT('SH Quality EPA P5'!F22,1)="&gt;",$G$2*VALUE(RIGHT('SH Quality EPA P5'!F22,LEN('SH Quality EPA P5'!F22)-1)),'SH Quality EPA P5'!F22)))</f>
        <v/>
      </c>
      <c r="AA17" s="67" t="str">
        <f>IF('SH Quality EPA P5'!G22="","",IF(LEFT('SH Quality EPA P5'!G22,1)="&lt;",$G$3*VALUE(RIGHT('SH Quality EPA P5'!G22,LEN('SH Quality EPA P5'!G22)-1)),IF(LEFT('SH Quality EPA P5'!G22,1)="&gt;",$G$2*VALUE(RIGHT('SH Quality EPA P5'!G22,LEN('SH Quality EPA P5'!G22)-1)),'SH Quality EPA P5'!G22)))</f>
        <v/>
      </c>
    </row>
    <row r="18" spans="3:27" x14ac:dyDescent="0.2">
      <c r="C18" s="38">
        <f>IF(AND('Data Tab - SH EPA P3'!$C47&gt;='SH Intermediate'!$C$2,'Data Tab - SH EPA P3'!$C47&lt;=EDATE('SH Intermediate'!$C$2,12),'Data Tab - SH EPA P3'!AB47&lt;&gt;""),'Data Tab - SH EPA P3'!$C47,"")</f>
        <v>45217.454861111109</v>
      </c>
      <c r="E18" s="34">
        <f>'SH Quality EPA P3'!B23</f>
        <v>45217.454861111109</v>
      </c>
      <c r="F18" s="68">
        <f>IF('SH Quality EPA P3'!C23="","",IF(LEFT('SH Quality EPA P3'!C23,1)="&lt;",$G$3*VALUE(RIGHT('SH Quality EPA P3'!C23,LEN('SH Quality EPA P3'!C23)-1)),IF(LEFT('SH Quality EPA P3'!C23,1)="&gt;",$G$2*VALUE(RIGHT('SH Quality EPA P3'!C23,LEN('SH Quality EPA P3'!C23)-1)),'SH Quality EPA P3'!C23)))</f>
        <v>7</v>
      </c>
      <c r="G18">
        <f>IF('SH Quality EPA P3'!D23="","",IF(LEFT('SH Quality EPA P3'!D23,1)="&lt;",$G$3*VALUE(RIGHT('SH Quality EPA P3'!D23,LEN('SH Quality EPA P3'!D23)-1)),IF(LEFT('SH Quality EPA P3'!D23,1)="&gt;",$G$2*VALUE(RIGHT('SH Quality EPA P3'!D23,LEN('SH Quality EPA P3'!D23)-1)),'SH Quality EPA P3'!D23)))</f>
        <v>32</v>
      </c>
      <c r="H18">
        <f>IF('SH Quality EPA P3'!E23="","",IF(LEFT('SH Quality EPA P3'!E23,1)="&lt;",$G$3*VALUE(RIGHT('SH Quality EPA P3'!E23,LEN('SH Quality EPA P3'!E23)-1)),IF(LEFT('SH Quality EPA P3'!E23,1)="&gt;",$G$2*VALUE(RIGHT('SH Quality EPA P3'!E23,LEN('SH Quality EPA P3'!E23)-1)),'SH Quality EPA P3'!E23)))</f>
        <v>1</v>
      </c>
      <c r="I18" s="57">
        <f>IF('SH Quality EPA P3'!F23="","",IF(LEFT('SH Quality EPA P3'!F23,1)="&lt;",$G$3*VALUE(RIGHT('SH Quality EPA P3'!F23,LEN('SH Quality EPA P3'!F23)-1)),IF(LEFT('SH Quality EPA P3'!F23,1)="&gt;",$G$2*VALUE(RIGHT('SH Quality EPA P3'!F23,LEN('SH Quality EPA P3'!F23)-1)),'SH Quality EPA P3'!F23)))</f>
        <v>16200</v>
      </c>
      <c r="K18" s="38" t="str">
        <f>IF(AND('Data Tab - SH EPA P4'!$C47&gt;='SH Intermediate'!$C$2,'Data Tab - SH EPA P4'!$C47&lt;=EDATE('SH Intermediate'!$C$2,12),'Data Tab - SH EPA P4'!Z47&lt;&gt;""),'Data Tab - SH EPA P4'!$C47,"")</f>
        <v/>
      </c>
      <c r="M18" s="32" t="str">
        <f>'SH Quality EPA P4'!B23</f>
        <v/>
      </c>
      <c r="N18" s="67" t="str">
        <f>IF('SH Quality EPA P4'!C23="","",IF(LEFT('SH Quality EPA P4'!C23,1)="&lt;",$G$3*VALUE(RIGHT('SH Quality EPA P4'!C23,LEN('SH Quality EPA P4'!C23)-1)),IF(LEFT('SH Quality EPA P4'!C23,1)="&gt;",$G$2*VALUE(RIGHT('SH Quality EPA P4'!C23,LEN('SH Quality EPA P4'!C23)-1)),'SH Quality EPA P4'!C23)))</f>
        <v/>
      </c>
      <c r="O18" s="33" t="str">
        <f>IF('SH Quality EPA P4'!D23="","",IF(LEFT('SH Quality EPA P4'!D23,1)="&lt;",$G$3*VALUE(RIGHT('SH Quality EPA P4'!D23,LEN('SH Quality EPA P4'!D23)-1)),IF(LEFT('SH Quality EPA P4'!D23,1)="&gt;",$G$2*VALUE(RIGHT('SH Quality EPA P4'!D23,LEN('SH Quality EPA P4'!D23)-1)),'SH Quality EPA P4'!D23)))</f>
        <v/>
      </c>
      <c r="P18" s="33" t="str">
        <f>IF('SH Quality EPA P4'!E23="","",IF(LEFT('SH Quality EPA P4'!E23,1)="&lt;",$G$3*VALUE(RIGHT('SH Quality EPA P4'!E23,LEN('SH Quality EPA P4'!E23)-1)),IF(LEFT('SH Quality EPA P4'!E23,1)="&gt;",$G$2*VALUE(RIGHT('SH Quality EPA P4'!E23,LEN('SH Quality EPA P4'!E23)-1)),'SH Quality EPA P4'!E23)))</f>
        <v/>
      </c>
      <c r="Q18" s="56" t="str">
        <f>IF('SH Quality EPA P4'!F23="","",IF(LEFT('SH Quality EPA P4'!F23,1)="&lt;",$G$3*VALUE(RIGHT('SH Quality EPA P4'!F23,LEN('SH Quality EPA P4'!F23)-1)),IF(LEFT('SH Quality EPA P4'!F23,1)="&gt;",$G$2*VALUE(RIGHT('SH Quality EPA P4'!F23,LEN('SH Quality EPA P4'!F23)-1)),'SH Quality EPA P4'!F23)))</f>
        <v/>
      </c>
      <c r="R18" s="56" t="str">
        <f>IF('SH Quality EPA P4'!G23="","",IF(LEFT('SH Quality EPA P4'!G23,1)="&lt;",$G$3*VALUE(RIGHT('SH Quality EPA P4'!G23,LEN('SH Quality EPA P4'!G23)-1)),IF(LEFT('SH Quality EPA P4'!G23,1)="&gt;",$G$2*VALUE(RIGHT('SH Quality EPA P4'!G23,LEN('SH Quality EPA P4'!G23)-1)),'SH Quality EPA P4'!G23)))</f>
        <v/>
      </c>
      <c r="T18" s="38" t="str">
        <f>IF(AND('Data Tab - SH EPA P5'!$C47&gt;='SH Intermediate'!$C$2,'Data Tab - SH EPA P5'!$C47&lt;=EDATE('SH Intermediate'!$C$2,12),'Data Tab - SH EPA P5'!Z47&lt;&gt;""),'Data Tab - SH EPA P5'!$C47,"")</f>
        <v/>
      </c>
      <c r="V18" s="32" t="str">
        <f>'SH Quality EPA P5'!B23</f>
        <v/>
      </c>
      <c r="W18" s="67" t="str">
        <f>IF('SH Quality EPA P5'!C23="","",IF(LEFT('SH Quality EPA P5'!C23,1)="&lt;",$G$3*VALUE(RIGHT('SH Quality EPA P5'!C23,LEN('SH Quality EPA P5'!C23)-1)),IF(LEFT('SH Quality EPA P5'!C23,1)="&gt;",$G$2*VALUE(RIGHT('SH Quality EPA P5'!C23,LEN('SH Quality EPA P5'!C23)-1)),'SH Quality EPA P5'!C23)))</f>
        <v/>
      </c>
      <c r="X18" s="67" t="str">
        <f>IF('SH Quality EPA P5'!D23="","",IF(LEFT('SH Quality EPA P5'!D23,1)="&lt;",$G$3*VALUE(RIGHT('SH Quality EPA P5'!D23,LEN('SH Quality EPA P5'!D23)-1)),IF(LEFT('SH Quality EPA P5'!D23,1)="&gt;",$G$2*VALUE(RIGHT('SH Quality EPA P5'!D23,LEN('SH Quality EPA P5'!D23)-1)),'SH Quality EPA P5'!D23)))</f>
        <v/>
      </c>
      <c r="Y18" s="67" t="str">
        <f>IF('SH Quality EPA P5'!E23="","",IF(LEFT('SH Quality EPA P5'!E23,1)="&lt;",$G$3*VALUE(RIGHT('SH Quality EPA P5'!E23,LEN('SH Quality EPA P5'!E23)-1)),IF(LEFT('SH Quality EPA P5'!E23,1)="&gt;",$G$2*VALUE(RIGHT('SH Quality EPA P5'!E23,LEN('SH Quality EPA P5'!E23)-1)),'SH Quality EPA P5'!E23)))</f>
        <v/>
      </c>
      <c r="Z18" s="67" t="str">
        <f>IF('SH Quality EPA P5'!F23="","",IF(LEFT('SH Quality EPA P5'!F23,1)="&lt;",$G$3*VALUE(RIGHT('SH Quality EPA P5'!F23,LEN('SH Quality EPA P5'!F23)-1)),IF(LEFT('SH Quality EPA P5'!F23,1)="&gt;",$G$2*VALUE(RIGHT('SH Quality EPA P5'!F23,LEN('SH Quality EPA P5'!F23)-1)),'SH Quality EPA P5'!F23)))</f>
        <v/>
      </c>
      <c r="AA18" s="67" t="str">
        <f>IF('SH Quality EPA P5'!G23="","",IF(LEFT('SH Quality EPA P5'!G23,1)="&lt;",$G$3*VALUE(RIGHT('SH Quality EPA P5'!G23,LEN('SH Quality EPA P5'!G23)-1)),IF(LEFT('SH Quality EPA P5'!G23,1)="&gt;",$G$2*VALUE(RIGHT('SH Quality EPA P5'!G23,LEN('SH Quality EPA P5'!G23)-1)),'SH Quality EPA P5'!G23)))</f>
        <v/>
      </c>
    </row>
    <row r="19" spans="3:27" x14ac:dyDescent="0.2">
      <c r="C19" s="38">
        <f>IF(AND('Data Tab - SH EPA P3'!$C48&gt;='SH Intermediate'!$C$2,'Data Tab - SH EPA P3'!$C48&lt;=EDATE('SH Intermediate'!$C$2,12),'Data Tab - SH EPA P3'!AB48&lt;&gt;""),'Data Tab - SH EPA P3'!$C48,"")</f>
        <v>45245</v>
      </c>
      <c r="E19" s="34">
        <f>'SH Quality EPA P3'!B24</f>
        <v>45245</v>
      </c>
      <c r="F19" s="68">
        <f>IF('SH Quality EPA P3'!C24="","",IF(LEFT('SH Quality EPA P3'!C24,1)="&lt;",$G$3*VALUE(RIGHT('SH Quality EPA P3'!C24,LEN('SH Quality EPA P3'!C24)-1)),IF(LEFT('SH Quality EPA P3'!C24,1)="&gt;",$G$2*VALUE(RIGHT('SH Quality EPA P3'!C24,LEN('SH Quality EPA P3'!C24)-1)),'SH Quality EPA P3'!C24)))</f>
        <v>3</v>
      </c>
      <c r="G19">
        <f>IF('SH Quality EPA P3'!D24="","",IF(LEFT('SH Quality EPA P3'!D24,1)="&lt;",$G$3*VALUE(RIGHT('SH Quality EPA P3'!D24,LEN('SH Quality EPA P3'!D24)-1)),IF(LEFT('SH Quality EPA P3'!D24,1)="&gt;",$G$2*VALUE(RIGHT('SH Quality EPA P3'!D24,LEN('SH Quality EPA P3'!D24)-1)),'SH Quality EPA P3'!D24)))</f>
        <v>12</v>
      </c>
      <c r="H19">
        <f>IF('SH Quality EPA P3'!E24="","",IF(LEFT('SH Quality EPA P3'!E24,1)="&lt;",$G$3*VALUE(RIGHT('SH Quality EPA P3'!E24,LEN('SH Quality EPA P3'!E24)-1)),IF(LEFT('SH Quality EPA P3'!E24,1)="&gt;",$G$2*VALUE(RIGHT('SH Quality EPA P3'!E24,LEN('SH Quality EPA P3'!E24)-1)),'SH Quality EPA P3'!E24)))</f>
        <v>1</v>
      </c>
      <c r="I19" s="57">
        <f>IF('SH Quality EPA P3'!F24="","",IF(LEFT('SH Quality EPA P3'!F24,1)="&lt;",$G$3*VALUE(RIGHT('SH Quality EPA P3'!F24,LEN('SH Quality EPA P3'!F24)-1)),IF(LEFT('SH Quality EPA P3'!F24,1)="&gt;",$G$2*VALUE(RIGHT('SH Quality EPA P3'!F24,LEN('SH Quality EPA P3'!F24)-1)),'SH Quality EPA P3'!F24)))</f>
        <v>12000</v>
      </c>
      <c r="K19" s="38" t="str">
        <f>IF(AND('Data Tab - SH EPA P4'!$C48&gt;='SH Intermediate'!$C$2,'Data Tab - SH EPA P4'!$C48&lt;=EDATE('SH Intermediate'!$C$2,12),'Data Tab - SH EPA P4'!Z48&lt;&gt;""),'Data Tab - SH EPA P4'!$C48,"")</f>
        <v/>
      </c>
      <c r="M19" s="32" t="str">
        <f>'SH Quality EPA P4'!B24</f>
        <v/>
      </c>
      <c r="N19" s="67" t="str">
        <f>IF('SH Quality EPA P4'!C24="","",IF(LEFT('SH Quality EPA P4'!C24,1)="&lt;",$G$3*VALUE(RIGHT('SH Quality EPA P4'!C24,LEN('SH Quality EPA P4'!C24)-1)),IF(LEFT('SH Quality EPA P4'!C24,1)="&gt;",$G$2*VALUE(RIGHT('SH Quality EPA P4'!C24,LEN('SH Quality EPA P4'!C24)-1)),'SH Quality EPA P4'!C24)))</f>
        <v/>
      </c>
      <c r="O19" s="33" t="str">
        <f>IF('SH Quality EPA P4'!D24="","",IF(LEFT('SH Quality EPA P4'!D24,1)="&lt;",$G$3*VALUE(RIGHT('SH Quality EPA P4'!D24,LEN('SH Quality EPA P4'!D24)-1)),IF(LEFT('SH Quality EPA P4'!D24,1)="&gt;",$G$2*VALUE(RIGHT('SH Quality EPA P4'!D24,LEN('SH Quality EPA P4'!D24)-1)),'SH Quality EPA P4'!D24)))</f>
        <v/>
      </c>
      <c r="P19" s="33" t="str">
        <f>IF('SH Quality EPA P4'!E24="","",IF(LEFT('SH Quality EPA P4'!E24,1)="&lt;",$G$3*VALUE(RIGHT('SH Quality EPA P4'!E24,LEN('SH Quality EPA P4'!E24)-1)),IF(LEFT('SH Quality EPA P4'!E24,1)="&gt;",$G$2*VALUE(RIGHT('SH Quality EPA P4'!E24,LEN('SH Quality EPA P4'!E24)-1)),'SH Quality EPA P4'!E24)))</f>
        <v/>
      </c>
      <c r="Q19" s="56" t="str">
        <f>IF('SH Quality EPA P4'!F24="","",IF(LEFT('SH Quality EPA P4'!F24,1)="&lt;",$G$3*VALUE(RIGHT('SH Quality EPA P4'!F24,LEN('SH Quality EPA P4'!F24)-1)),IF(LEFT('SH Quality EPA P4'!F24,1)="&gt;",$G$2*VALUE(RIGHT('SH Quality EPA P4'!F24,LEN('SH Quality EPA P4'!F24)-1)),'SH Quality EPA P4'!F24)))</f>
        <v/>
      </c>
      <c r="R19" s="56" t="str">
        <f>IF('SH Quality EPA P4'!G24="","",IF(LEFT('SH Quality EPA P4'!G24,1)="&lt;",$G$3*VALUE(RIGHT('SH Quality EPA P4'!G24,LEN('SH Quality EPA P4'!G24)-1)),IF(LEFT('SH Quality EPA P4'!G24,1)="&gt;",$G$2*VALUE(RIGHT('SH Quality EPA P4'!G24,LEN('SH Quality EPA P4'!G24)-1)),'SH Quality EPA P4'!G24)))</f>
        <v/>
      </c>
      <c r="T19" s="38" t="str">
        <f>IF(AND('Data Tab - SH EPA P5'!$C48&gt;='SH Intermediate'!$C$2,'Data Tab - SH EPA P5'!$C48&lt;=EDATE('SH Intermediate'!$C$2,12),'Data Tab - SH EPA P5'!Z48&lt;&gt;""),'Data Tab - SH EPA P5'!$C48,"")</f>
        <v/>
      </c>
      <c r="V19" s="32" t="str">
        <f>'SH Quality EPA P5'!B24</f>
        <v/>
      </c>
      <c r="W19" s="67" t="str">
        <f>IF('SH Quality EPA P5'!C24="","",IF(LEFT('SH Quality EPA P5'!C24,1)="&lt;",$G$3*VALUE(RIGHT('SH Quality EPA P5'!C24,LEN('SH Quality EPA P5'!C24)-1)),IF(LEFT('SH Quality EPA P5'!C24,1)="&gt;",$G$2*VALUE(RIGHT('SH Quality EPA P5'!C24,LEN('SH Quality EPA P5'!C24)-1)),'SH Quality EPA P5'!C24)))</f>
        <v/>
      </c>
      <c r="X19" s="67" t="str">
        <f>IF('SH Quality EPA P5'!D24="","",IF(LEFT('SH Quality EPA P5'!D24,1)="&lt;",$G$3*VALUE(RIGHT('SH Quality EPA P5'!D24,LEN('SH Quality EPA P5'!D24)-1)),IF(LEFT('SH Quality EPA P5'!D24,1)="&gt;",$G$2*VALUE(RIGHT('SH Quality EPA P5'!D24,LEN('SH Quality EPA P5'!D24)-1)),'SH Quality EPA P5'!D24)))</f>
        <v/>
      </c>
      <c r="Y19" s="67" t="str">
        <f>IF('SH Quality EPA P5'!E24="","",IF(LEFT('SH Quality EPA P5'!E24,1)="&lt;",$G$3*VALUE(RIGHT('SH Quality EPA P5'!E24,LEN('SH Quality EPA P5'!E24)-1)),IF(LEFT('SH Quality EPA P5'!E24,1)="&gt;",$G$2*VALUE(RIGHT('SH Quality EPA P5'!E24,LEN('SH Quality EPA P5'!E24)-1)),'SH Quality EPA P5'!E24)))</f>
        <v/>
      </c>
      <c r="Z19" s="67" t="str">
        <f>IF('SH Quality EPA P5'!F24="","",IF(LEFT('SH Quality EPA P5'!F24,1)="&lt;",$G$3*VALUE(RIGHT('SH Quality EPA P5'!F24,LEN('SH Quality EPA P5'!F24)-1)),IF(LEFT('SH Quality EPA P5'!F24,1)="&gt;",$G$2*VALUE(RIGHT('SH Quality EPA P5'!F24,LEN('SH Quality EPA P5'!F24)-1)),'SH Quality EPA P5'!F24)))</f>
        <v/>
      </c>
      <c r="AA19" s="67" t="str">
        <f>IF('SH Quality EPA P5'!G24="","",IF(LEFT('SH Quality EPA P5'!G24,1)="&lt;",$G$3*VALUE(RIGHT('SH Quality EPA P5'!G24,LEN('SH Quality EPA P5'!G24)-1)),IF(LEFT('SH Quality EPA P5'!G24,1)="&gt;",$G$2*VALUE(RIGHT('SH Quality EPA P5'!G24,LEN('SH Quality EPA P5'!G24)-1)),'SH Quality EPA P5'!G24)))</f>
        <v/>
      </c>
    </row>
    <row r="20" spans="3:27" x14ac:dyDescent="0.2">
      <c r="C20" s="38">
        <f>IF(AND('Data Tab - SH EPA P3'!$C49&gt;='SH Intermediate'!$C$2,'Data Tab - SH EPA P3'!$C49&lt;=EDATE('SH Intermediate'!$C$2,12),'Data Tab - SH EPA P3'!AB49&lt;&gt;""),'Data Tab - SH EPA P3'!$C49,"")</f>
        <v>45273</v>
      </c>
      <c r="E20" s="34">
        <f>'SH Quality EPA P3'!B25</f>
        <v>45273</v>
      </c>
      <c r="F20" s="68">
        <f>IF('SH Quality EPA P3'!C25="","",IF(LEFT('SH Quality EPA P3'!C25,1)="&lt;",$G$3*VALUE(RIGHT('SH Quality EPA P3'!C25,LEN('SH Quality EPA P3'!C25)-1)),IF(LEFT('SH Quality EPA P3'!C25,1)="&gt;",$G$2*VALUE(RIGHT('SH Quality EPA P3'!C25,LEN('SH Quality EPA P3'!C25)-1)),'SH Quality EPA P3'!C25)))</f>
        <v>11</v>
      </c>
      <c r="G20">
        <f>IF('SH Quality EPA P3'!D25="","",IF(LEFT('SH Quality EPA P3'!D25,1)="&lt;",$G$3*VALUE(RIGHT('SH Quality EPA P3'!D25,LEN('SH Quality EPA P3'!D25)-1)),IF(LEFT('SH Quality EPA P3'!D25,1)="&gt;",$G$2*VALUE(RIGHT('SH Quality EPA P3'!D25,LEN('SH Quality EPA P3'!D25)-1)),'SH Quality EPA P3'!D25)))</f>
        <v>30</v>
      </c>
      <c r="H20">
        <f>IF('SH Quality EPA P3'!E25="","",IF(LEFT('SH Quality EPA P3'!E25,1)="&lt;",$G$3*VALUE(RIGHT('SH Quality EPA P3'!E25,LEN('SH Quality EPA P3'!E25)-1)),IF(LEFT('SH Quality EPA P3'!E25,1)="&gt;",$G$2*VALUE(RIGHT('SH Quality EPA P3'!E25,LEN('SH Quality EPA P3'!E25)-1)),'SH Quality EPA P3'!E25)))</f>
        <v>1</v>
      </c>
      <c r="I20" s="57">
        <f>IF('SH Quality EPA P3'!F25="","",IF(LEFT('SH Quality EPA P3'!F25,1)="&lt;",$G$3*VALUE(RIGHT('SH Quality EPA P3'!F25,LEN('SH Quality EPA P3'!F25)-1)),IF(LEFT('SH Quality EPA P3'!F25,1)="&gt;",$G$2*VALUE(RIGHT('SH Quality EPA P3'!F25,LEN('SH Quality EPA P3'!F25)-1)),'SH Quality EPA P3'!F25)))</f>
        <v>15600</v>
      </c>
      <c r="K20" s="38" t="str">
        <f>IF(AND('Data Tab - SH EPA P4'!$C49&gt;='SH Intermediate'!$C$2,'Data Tab - SH EPA P4'!$C49&lt;=EDATE('SH Intermediate'!$C$2,12),'Data Tab - SH EPA P4'!Z49&lt;&gt;""),'Data Tab - SH EPA P4'!$C49,"")</f>
        <v/>
      </c>
      <c r="M20" s="32" t="str">
        <f>'SH Quality EPA P4'!B25</f>
        <v/>
      </c>
      <c r="N20" s="67" t="str">
        <f>IF('SH Quality EPA P4'!C25="","",IF(LEFT('SH Quality EPA P4'!C25,1)="&lt;",$G$3*VALUE(RIGHT('SH Quality EPA P4'!C25,LEN('SH Quality EPA P4'!C25)-1)),IF(LEFT('SH Quality EPA P4'!C25,1)="&gt;",$G$2*VALUE(RIGHT('SH Quality EPA P4'!C25,LEN('SH Quality EPA P4'!C25)-1)),'SH Quality EPA P4'!C25)))</f>
        <v/>
      </c>
      <c r="O20" s="33" t="str">
        <f>IF('SH Quality EPA P4'!D25="","",IF(LEFT('SH Quality EPA P4'!D25,1)="&lt;",$G$3*VALUE(RIGHT('SH Quality EPA P4'!D25,LEN('SH Quality EPA P4'!D25)-1)),IF(LEFT('SH Quality EPA P4'!D25,1)="&gt;",$G$2*VALUE(RIGHT('SH Quality EPA P4'!D25,LEN('SH Quality EPA P4'!D25)-1)),'SH Quality EPA P4'!D25)))</f>
        <v/>
      </c>
      <c r="P20" s="33" t="str">
        <f>IF('SH Quality EPA P4'!E25="","",IF(LEFT('SH Quality EPA P4'!E25,1)="&lt;",$G$3*VALUE(RIGHT('SH Quality EPA P4'!E25,LEN('SH Quality EPA P4'!E25)-1)),IF(LEFT('SH Quality EPA P4'!E25,1)="&gt;",$G$2*VALUE(RIGHT('SH Quality EPA P4'!E25,LEN('SH Quality EPA P4'!E25)-1)),'SH Quality EPA P4'!E25)))</f>
        <v/>
      </c>
      <c r="Q20" s="56" t="str">
        <f>IF('SH Quality EPA P4'!F25="","",IF(LEFT('SH Quality EPA P4'!F25,1)="&lt;",$G$3*VALUE(RIGHT('SH Quality EPA P4'!F25,LEN('SH Quality EPA P4'!F25)-1)),IF(LEFT('SH Quality EPA P4'!F25,1)="&gt;",$G$2*VALUE(RIGHT('SH Quality EPA P4'!F25,LEN('SH Quality EPA P4'!F25)-1)),'SH Quality EPA P4'!F25)))</f>
        <v/>
      </c>
      <c r="R20" s="56" t="str">
        <f>IF('SH Quality EPA P4'!G25="","",IF(LEFT('SH Quality EPA P4'!G25,1)="&lt;",$G$3*VALUE(RIGHT('SH Quality EPA P4'!G25,LEN('SH Quality EPA P4'!G25)-1)),IF(LEFT('SH Quality EPA P4'!G25,1)="&gt;",$G$2*VALUE(RIGHT('SH Quality EPA P4'!G25,LEN('SH Quality EPA P4'!G25)-1)),'SH Quality EPA P4'!G25)))</f>
        <v/>
      </c>
      <c r="T20" s="38" t="str">
        <f>IF(AND('Data Tab - SH EPA P5'!$C49&gt;='SH Intermediate'!$C$2,'Data Tab - SH EPA P5'!$C49&lt;=EDATE('SH Intermediate'!$C$2,12),'Data Tab - SH EPA P5'!Z49&lt;&gt;""),'Data Tab - SH EPA P5'!$C49,"")</f>
        <v/>
      </c>
      <c r="V20" s="32" t="str">
        <f>'SH Quality EPA P5'!B25</f>
        <v/>
      </c>
      <c r="W20" s="67" t="str">
        <f>IF('SH Quality EPA P5'!C25="","",IF(LEFT('SH Quality EPA P5'!C25,1)="&lt;",$G$3*VALUE(RIGHT('SH Quality EPA P5'!C25,LEN('SH Quality EPA P5'!C25)-1)),IF(LEFT('SH Quality EPA P5'!C25,1)="&gt;",$G$2*VALUE(RIGHT('SH Quality EPA P5'!C25,LEN('SH Quality EPA P5'!C25)-1)),'SH Quality EPA P5'!C25)))</f>
        <v/>
      </c>
      <c r="X20" s="67" t="str">
        <f>IF('SH Quality EPA P5'!D25="","",IF(LEFT('SH Quality EPA P5'!D25,1)="&lt;",$G$3*VALUE(RIGHT('SH Quality EPA P5'!D25,LEN('SH Quality EPA P5'!D25)-1)),IF(LEFT('SH Quality EPA P5'!D25,1)="&gt;",$G$2*VALUE(RIGHT('SH Quality EPA P5'!D25,LEN('SH Quality EPA P5'!D25)-1)),'SH Quality EPA P5'!D25)))</f>
        <v/>
      </c>
      <c r="Y20" s="67" t="str">
        <f>IF('SH Quality EPA P5'!E25="","",IF(LEFT('SH Quality EPA P5'!E25,1)="&lt;",$G$3*VALUE(RIGHT('SH Quality EPA P5'!E25,LEN('SH Quality EPA P5'!E25)-1)),IF(LEFT('SH Quality EPA P5'!E25,1)="&gt;",$G$2*VALUE(RIGHT('SH Quality EPA P5'!E25,LEN('SH Quality EPA P5'!E25)-1)),'SH Quality EPA P5'!E25)))</f>
        <v/>
      </c>
      <c r="Z20" s="67" t="str">
        <f>IF('SH Quality EPA P5'!F25="","",IF(LEFT('SH Quality EPA P5'!F25,1)="&lt;",$G$3*VALUE(RIGHT('SH Quality EPA P5'!F25,LEN('SH Quality EPA P5'!F25)-1)),IF(LEFT('SH Quality EPA P5'!F25,1)="&gt;",$G$2*VALUE(RIGHT('SH Quality EPA P5'!F25,LEN('SH Quality EPA P5'!F25)-1)),'SH Quality EPA P5'!F25)))</f>
        <v/>
      </c>
      <c r="AA20" s="67" t="str">
        <f>IF('SH Quality EPA P5'!G25="","",IF(LEFT('SH Quality EPA P5'!G25,1)="&lt;",$G$3*VALUE(RIGHT('SH Quality EPA P5'!G25,LEN('SH Quality EPA P5'!G25)-1)),IF(LEFT('SH Quality EPA P5'!G25,1)="&gt;",$G$2*VALUE(RIGHT('SH Quality EPA P5'!G25,LEN('SH Quality EPA P5'!G25)-1)),'SH Quality EPA P5'!G25)))</f>
        <v/>
      </c>
    </row>
    <row r="21" spans="3:27" x14ac:dyDescent="0.2">
      <c r="C21" s="38" t="str">
        <f>IF(AND('Data Tab - SH EPA P3'!$C50&gt;='SH Intermediate'!$C$2,'Data Tab - SH EPA P3'!$C50&lt;=EDATE('SH Intermediate'!$C$2,12),'Data Tab - SH EPA P3'!AB50&lt;&gt;""),'Data Tab - SH EPA P3'!$C50,"")</f>
        <v/>
      </c>
      <c r="E21" s="34" t="str">
        <f>'SH Quality EPA P3'!B26</f>
        <v/>
      </c>
      <c r="F21" s="68" t="str">
        <f>IF('SH Quality EPA P3'!C26="","",IF(LEFT('SH Quality EPA P3'!C26,1)="&lt;",$G$3*VALUE(RIGHT('SH Quality EPA P3'!C26,LEN('SH Quality EPA P3'!C26)-1)),IF(LEFT('SH Quality EPA P3'!C26,1)="&gt;",$G$2*VALUE(RIGHT('SH Quality EPA P3'!C26,LEN('SH Quality EPA P3'!C26)-1)),'SH Quality EPA P3'!C26)))</f>
        <v/>
      </c>
      <c r="G21" t="str">
        <f>IF('SH Quality EPA P3'!D26="","",IF(LEFT('SH Quality EPA P3'!D26,1)="&lt;",$G$3*VALUE(RIGHT('SH Quality EPA P3'!D26,LEN('SH Quality EPA P3'!D26)-1)),IF(LEFT('SH Quality EPA P3'!D26,1)="&gt;",$G$2*VALUE(RIGHT('SH Quality EPA P3'!D26,LEN('SH Quality EPA P3'!D26)-1)),'SH Quality EPA P3'!D26)))</f>
        <v/>
      </c>
      <c r="H21" t="str">
        <f>IF('SH Quality EPA P3'!E26="","",IF(LEFT('SH Quality EPA P3'!E26,1)="&lt;",$G$3*VALUE(RIGHT('SH Quality EPA P3'!E26,LEN('SH Quality EPA P3'!E26)-1)),IF(LEFT('SH Quality EPA P3'!E26,1)="&gt;",$G$2*VALUE(RIGHT('SH Quality EPA P3'!E26,LEN('SH Quality EPA P3'!E26)-1)),'SH Quality EPA P3'!E26)))</f>
        <v/>
      </c>
      <c r="I21" s="57" t="str">
        <f>IF('SH Quality EPA P3'!F26="","",IF(LEFT('SH Quality EPA P3'!F26,1)="&lt;",$G$3*VALUE(RIGHT('SH Quality EPA P3'!F26,LEN('SH Quality EPA P3'!F26)-1)),IF(LEFT('SH Quality EPA P3'!F26,1)="&gt;",$G$2*VALUE(RIGHT('SH Quality EPA P3'!F26,LEN('SH Quality EPA P3'!F26)-1)),'SH Quality EPA P3'!F26)))</f>
        <v/>
      </c>
      <c r="K21" s="38" t="str">
        <f>IF(AND('Data Tab - SH EPA P4'!$C50&gt;='SH Intermediate'!$C$2,'Data Tab - SH EPA P4'!$C50&lt;=EDATE('SH Intermediate'!$C$2,12),'Data Tab - SH EPA P4'!Z50&lt;&gt;""),'Data Tab - SH EPA P4'!$C50,"")</f>
        <v/>
      </c>
      <c r="M21" s="32" t="str">
        <f>'SH Quality EPA P4'!B26</f>
        <v/>
      </c>
      <c r="N21" s="67" t="str">
        <f>IF('SH Quality EPA P4'!C26="","",IF(LEFT('SH Quality EPA P4'!C26,1)="&lt;",$G$3*VALUE(RIGHT('SH Quality EPA P4'!C26,LEN('SH Quality EPA P4'!C26)-1)),IF(LEFT('SH Quality EPA P4'!C26,1)="&gt;",$G$2*VALUE(RIGHT('SH Quality EPA P4'!C26,LEN('SH Quality EPA P4'!C26)-1)),'SH Quality EPA P4'!C26)))</f>
        <v/>
      </c>
      <c r="O21" s="33" t="str">
        <f>IF('SH Quality EPA P4'!D26="","",IF(LEFT('SH Quality EPA P4'!D26,1)="&lt;",$G$3*VALUE(RIGHT('SH Quality EPA P4'!D26,LEN('SH Quality EPA P4'!D26)-1)),IF(LEFT('SH Quality EPA P4'!D26,1)="&gt;",$G$2*VALUE(RIGHT('SH Quality EPA P4'!D26,LEN('SH Quality EPA P4'!D26)-1)),'SH Quality EPA P4'!D26)))</f>
        <v/>
      </c>
      <c r="P21" s="33" t="str">
        <f>IF('SH Quality EPA P4'!E26="","",IF(LEFT('SH Quality EPA P4'!E26,1)="&lt;",$G$3*VALUE(RIGHT('SH Quality EPA P4'!E26,LEN('SH Quality EPA P4'!E26)-1)),IF(LEFT('SH Quality EPA P4'!E26,1)="&gt;",$G$2*VALUE(RIGHT('SH Quality EPA P4'!E26,LEN('SH Quality EPA P4'!E26)-1)),'SH Quality EPA P4'!E26)))</f>
        <v/>
      </c>
      <c r="Q21" s="56" t="str">
        <f>IF('SH Quality EPA P4'!F26="","",IF(LEFT('SH Quality EPA P4'!F26,1)="&lt;",$G$3*VALUE(RIGHT('SH Quality EPA P4'!F26,LEN('SH Quality EPA P4'!F26)-1)),IF(LEFT('SH Quality EPA P4'!F26,1)="&gt;",$G$2*VALUE(RIGHT('SH Quality EPA P4'!F26,LEN('SH Quality EPA P4'!F26)-1)),'SH Quality EPA P4'!F26)))</f>
        <v/>
      </c>
      <c r="R21" s="56" t="str">
        <f>IF('SH Quality EPA P4'!G26="","",IF(LEFT('SH Quality EPA P4'!G26,1)="&lt;",$G$3*VALUE(RIGHT('SH Quality EPA P4'!G26,LEN('SH Quality EPA P4'!G26)-1)),IF(LEFT('SH Quality EPA P4'!G26,1)="&gt;",$G$2*VALUE(RIGHT('SH Quality EPA P4'!G26,LEN('SH Quality EPA P4'!G26)-1)),'SH Quality EPA P4'!G26)))</f>
        <v/>
      </c>
      <c r="T21" s="38" t="str">
        <f>IF(AND('Data Tab - SH EPA P5'!$C50&gt;='SH Intermediate'!$C$2,'Data Tab - SH EPA P5'!$C50&lt;=EDATE('SH Intermediate'!$C$2,12),'Data Tab - SH EPA P5'!Z50&lt;&gt;""),'Data Tab - SH EPA P5'!$C50,"")</f>
        <v/>
      </c>
      <c r="V21" s="32" t="str">
        <f>'SH Quality EPA P5'!B26</f>
        <v/>
      </c>
      <c r="W21" s="67" t="str">
        <f>IF('SH Quality EPA P5'!C26="","",IF(LEFT('SH Quality EPA P5'!C26,1)="&lt;",$G$3*VALUE(RIGHT('SH Quality EPA P5'!C26,LEN('SH Quality EPA P5'!C26)-1)),IF(LEFT('SH Quality EPA P5'!C26,1)="&gt;",$G$2*VALUE(RIGHT('SH Quality EPA P5'!C26,LEN('SH Quality EPA P5'!C26)-1)),'SH Quality EPA P5'!C26)))</f>
        <v/>
      </c>
      <c r="X21" s="67" t="str">
        <f>IF('SH Quality EPA P5'!D26="","",IF(LEFT('SH Quality EPA P5'!D26,1)="&lt;",$G$3*VALUE(RIGHT('SH Quality EPA P5'!D26,LEN('SH Quality EPA P5'!D26)-1)),IF(LEFT('SH Quality EPA P5'!D26,1)="&gt;",$G$2*VALUE(RIGHT('SH Quality EPA P5'!D26,LEN('SH Quality EPA P5'!D26)-1)),'SH Quality EPA P5'!D26)))</f>
        <v/>
      </c>
      <c r="Y21" s="67" t="str">
        <f>IF('SH Quality EPA P5'!E26="","",IF(LEFT('SH Quality EPA P5'!E26,1)="&lt;",$G$3*VALUE(RIGHT('SH Quality EPA P5'!E26,LEN('SH Quality EPA P5'!E26)-1)),IF(LEFT('SH Quality EPA P5'!E26,1)="&gt;",$G$2*VALUE(RIGHT('SH Quality EPA P5'!E26,LEN('SH Quality EPA P5'!E26)-1)),'SH Quality EPA P5'!E26)))</f>
        <v/>
      </c>
      <c r="Z21" s="67" t="str">
        <f>IF('SH Quality EPA P5'!F26="","",IF(LEFT('SH Quality EPA P5'!F26,1)="&lt;",$G$3*VALUE(RIGHT('SH Quality EPA P5'!F26,LEN('SH Quality EPA P5'!F26)-1)),IF(LEFT('SH Quality EPA P5'!F26,1)="&gt;",$G$2*VALUE(RIGHT('SH Quality EPA P5'!F26,LEN('SH Quality EPA P5'!F26)-1)),'SH Quality EPA P5'!F26)))</f>
        <v/>
      </c>
      <c r="AA21" s="67" t="str">
        <f>IF('SH Quality EPA P5'!G26="","",IF(LEFT('SH Quality EPA P5'!G26,1)="&lt;",$G$3*VALUE(RIGHT('SH Quality EPA P5'!G26,LEN('SH Quality EPA P5'!G26)-1)),IF(LEFT('SH Quality EPA P5'!G26,1)="&gt;",$G$2*VALUE(RIGHT('SH Quality EPA P5'!G26,LEN('SH Quality EPA P5'!G26)-1)),'SH Quality EPA P5'!G26)))</f>
        <v/>
      </c>
    </row>
    <row r="22" spans="3:27" x14ac:dyDescent="0.2">
      <c r="C22" s="38" t="str">
        <f>IF(AND('Data Tab - SH EPA P3'!$C51&gt;='SH Intermediate'!$C$2,'Data Tab - SH EPA P3'!$C51&lt;=EDATE('SH Intermediate'!$C$2,12),'Data Tab - SH EPA P3'!AB51&lt;&gt;""),'Data Tab - SH EPA P3'!$C51,"")</f>
        <v/>
      </c>
      <c r="E22" s="34" t="str">
        <f>'SH Quality EPA P3'!B27</f>
        <v/>
      </c>
      <c r="F22" s="68" t="str">
        <f>IF('SH Quality EPA P3'!C27="","",IF(LEFT('SH Quality EPA P3'!C27,1)="&lt;",$G$3*VALUE(RIGHT('SH Quality EPA P3'!C27,LEN('SH Quality EPA P3'!C27)-1)),IF(LEFT('SH Quality EPA P3'!C27,1)="&gt;",$G$2*VALUE(RIGHT('SH Quality EPA P3'!C27,LEN('SH Quality EPA P3'!C27)-1)),'SH Quality EPA P3'!C27)))</f>
        <v/>
      </c>
      <c r="G22" t="str">
        <f>IF('SH Quality EPA P3'!D27="","",IF(LEFT('SH Quality EPA P3'!D27,1)="&lt;",$G$3*VALUE(RIGHT('SH Quality EPA P3'!D27,LEN('SH Quality EPA P3'!D27)-1)),IF(LEFT('SH Quality EPA P3'!D27,1)="&gt;",$G$2*VALUE(RIGHT('SH Quality EPA P3'!D27,LEN('SH Quality EPA P3'!D27)-1)),'SH Quality EPA P3'!D27)))</f>
        <v/>
      </c>
      <c r="H22" t="str">
        <f>IF('SH Quality EPA P3'!E27="","",IF(LEFT('SH Quality EPA P3'!E27,1)="&lt;",$G$3*VALUE(RIGHT('SH Quality EPA P3'!E27,LEN('SH Quality EPA P3'!E27)-1)),IF(LEFT('SH Quality EPA P3'!E27,1)="&gt;",$G$2*VALUE(RIGHT('SH Quality EPA P3'!E27,LEN('SH Quality EPA P3'!E27)-1)),'SH Quality EPA P3'!E27)))</f>
        <v/>
      </c>
      <c r="I22" s="57" t="str">
        <f>IF('SH Quality EPA P3'!F27="","",IF(LEFT('SH Quality EPA P3'!F27,1)="&lt;",$G$3*VALUE(RIGHT('SH Quality EPA P3'!F27,LEN('SH Quality EPA P3'!F27)-1)),IF(LEFT('SH Quality EPA P3'!F27,1)="&gt;",$G$2*VALUE(RIGHT('SH Quality EPA P3'!F27,LEN('SH Quality EPA P3'!F27)-1)),'SH Quality EPA P3'!F27)))</f>
        <v/>
      </c>
      <c r="K22" s="38" t="str">
        <f>IF(AND('Data Tab - SH EPA P4'!$C51&gt;='SH Intermediate'!$C$2,'Data Tab - SH EPA P4'!$C51&lt;=EDATE('SH Intermediate'!$C$2,12),'Data Tab - SH EPA P4'!Z51&lt;&gt;""),'Data Tab - SH EPA P4'!$C51,"")</f>
        <v/>
      </c>
      <c r="M22" s="32" t="str">
        <f>'SH Quality EPA P4'!B27</f>
        <v/>
      </c>
      <c r="N22" s="67" t="str">
        <f>IF('SH Quality EPA P4'!C27="","",IF(LEFT('SH Quality EPA P4'!C27,1)="&lt;",$G$3*VALUE(RIGHT('SH Quality EPA P4'!C27,LEN('SH Quality EPA P4'!C27)-1)),IF(LEFT('SH Quality EPA P4'!C27,1)="&gt;",$G$2*VALUE(RIGHT('SH Quality EPA P4'!C27,LEN('SH Quality EPA P4'!C27)-1)),'SH Quality EPA P4'!C27)))</f>
        <v/>
      </c>
      <c r="O22" s="33" t="str">
        <f>IF('SH Quality EPA P4'!D27="","",IF(LEFT('SH Quality EPA P4'!D27,1)="&lt;",$G$3*VALUE(RIGHT('SH Quality EPA P4'!D27,LEN('SH Quality EPA P4'!D27)-1)),IF(LEFT('SH Quality EPA P4'!D27,1)="&gt;",$G$2*VALUE(RIGHT('SH Quality EPA P4'!D27,LEN('SH Quality EPA P4'!D27)-1)),'SH Quality EPA P4'!D27)))</f>
        <v/>
      </c>
      <c r="P22" s="33" t="str">
        <f>IF('SH Quality EPA P4'!E27="","",IF(LEFT('SH Quality EPA P4'!E27,1)="&lt;",$G$3*VALUE(RIGHT('SH Quality EPA P4'!E27,LEN('SH Quality EPA P4'!E27)-1)),IF(LEFT('SH Quality EPA P4'!E27,1)="&gt;",$G$2*VALUE(RIGHT('SH Quality EPA P4'!E27,LEN('SH Quality EPA P4'!E27)-1)),'SH Quality EPA P4'!E27)))</f>
        <v/>
      </c>
      <c r="Q22" s="56" t="str">
        <f>IF('SH Quality EPA P4'!F27="","",IF(LEFT('SH Quality EPA P4'!F27,1)="&lt;",$G$3*VALUE(RIGHT('SH Quality EPA P4'!F27,LEN('SH Quality EPA P4'!F27)-1)),IF(LEFT('SH Quality EPA P4'!F27,1)="&gt;",$G$2*VALUE(RIGHT('SH Quality EPA P4'!F27,LEN('SH Quality EPA P4'!F27)-1)),'SH Quality EPA P4'!F27)))</f>
        <v/>
      </c>
      <c r="R22" s="56" t="str">
        <f>IF('SH Quality EPA P4'!G27="","",IF(LEFT('SH Quality EPA P4'!G27,1)="&lt;",$G$3*VALUE(RIGHT('SH Quality EPA P4'!G27,LEN('SH Quality EPA P4'!G27)-1)),IF(LEFT('SH Quality EPA P4'!G27,1)="&gt;",$G$2*VALUE(RIGHT('SH Quality EPA P4'!G27,LEN('SH Quality EPA P4'!G27)-1)),'SH Quality EPA P4'!G27)))</f>
        <v/>
      </c>
      <c r="T22" s="38" t="str">
        <f>IF(AND('Data Tab - SH EPA P5'!$C51&gt;='SH Intermediate'!$C$2,'Data Tab - SH EPA P5'!$C51&lt;=EDATE('SH Intermediate'!$C$2,12),'Data Tab - SH EPA P5'!Z51&lt;&gt;""),'Data Tab - SH EPA P5'!$C51,"")</f>
        <v/>
      </c>
      <c r="V22" s="32" t="str">
        <f>'SH Quality EPA P5'!B27</f>
        <v/>
      </c>
      <c r="W22" s="67" t="str">
        <f>IF('SH Quality EPA P5'!C27="","",IF(LEFT('SH Quality EPA P5'!C27,1)="&lt;",$G$3*VALUE(RIGHT('SH Quality EPA P5'!C27,LEN('SH Quality EPA P5'!C27)-1)),IF(LEFT('SH Quality EPA P5'!C27,1)="&gt;",$G$2*VALUE(RIGHT('SH Quality EPA P5'!C27,LEN('SH Quality EPA P5'!C27)-1)),'SH Quality EPA P5'!C27)))</f>
        <v/>
      </c>
      <c r="X22" s="67" t="str">
        <f>IF('SH Quality EPA P5'!D27="","",IF(LEFT('SH Quality EPA P5'!D27,1)="&lt;",$G$3*VALUE(RIGHT('SH Quality EPA P5'!D27,LEN('SH Quality EPA P5'!D27)-1)),IF(LEFT('SH Quality EPA P5'!D27,1)="&gt;",$G$2*VALUE(RIGHT('SH Quality EPA P5'!D27,LEN('SH Quality EPA P5'!D27)-1)),'SH Quality EPA P5'!D27)))</f>
        <v/>
      </c>
      <c r="Y22" s="67" t="str">
        <f>IF('SH Quality EPA P5'!E27="","",IF(LEFT('SH Quality EPA P5'!E27,1)="&lt;",$G$3*VALUE(RIGHT('SH Quality EPA P5'!E27,LEN('SH Quality EPA P5'!E27)-1)),IF(LEFT('SH Quality EPA P5'!E27,1)="&gt;",$G$2*VALUE(RIGHT('SH Quality EPA P5'!E27,LEN('SH Quality EPA P5'!E27)-1)),'SH Quality EPA P5'!E27)))</f>
        <v/>
      </c>
      <c r="Z22" s="67" t="str">
        <f>IF('SH Quality EPA P5'!F27="","",IF(LEFT('SH Quality EPA P5'!F27,1)="&lt;",$G$3*VALUE(RIGHT('SH Quality EPA P5'!F27,LEN('SH Quality EPA P5'!F27)-1)),IF(LEFT('SH Quality EPA P5'!F27,1)="&gt;",$G$2*VALUE(RIGHT('SH Quality EPA P5'!F27,LEN('SH Quality EPA P5'!F27)-1)),'SH Quality EPA P5'!F27)))</f>
        <v/>
      </c>
      <c r="AA22" s="67" t="str">
        <f>IF('SH Quality EPA P5'!G27="","",IF(LEFT('SH Quality EPA P5'!G27,1)="&lt;",$G$3*VALUE(RIGHT('SH Quality EPA P5'!G27,LEN('SH Quality EPA P5'!G27)-1)),IF(LEFT('SH Quality EPA P5'!G27,1)="&gt;",$G$2*VALUE(RIGHT('SH Quality EPA P5'!G27,LEN('SH Quality EPA P5'!G27)-1)),'SH Quality EPA P5'!G27)))</f>
        <v/>
      </c>
    </row>
    <row r="23" spans="3:27" x14ac:dyDescent="0.2">
      <c r="C23" s="38" t="str">
        <f>IF(AND('Data Tab - SH EPA P3'!$C52&gt;='SH Intermediate'!$C$2,'Data Tab - SH EPA P3'!$C52&lt;=EDATE('SH Intermediate'!$C$2,12),'Data Tab - SH EPA P3'!AB52&lt;&gt;""),'Data Tab - SH EPA P3'!$C52,"")</f>
        <v/>
      </c>
      <c r="E23" s="34" t="str">
        <f>'SH Quality EPA P3'!B28</f>
        <v/>
      </c>
      <c r="F23" s="68" t="str">
        <f>IF('SH Quality EPA P3'!C28="","",IF(LEFT('SH Quality EPA P3'!C28,1)="&lt;",$G$3*VALUE(RIGHT('SH Quality EPA P3'!C28,LEN('SH Quality EPA P3'!C28)-1)),IF(LEFT('SH Quality EPA P3'!C28,1)="&gt;",$G$2*VALUE(RIGHT('SH Quality EPA P3'!C28,LEN('SH Quality EPA P3'!C28)-1)),'SH Quality EPA P3'!C28)))</f>
        <v/>
      </c>
      <c r="G23" t="str">
        <f>IF('SH Quality EPA P3'!D28="","",IF(LEFT('SH Quality EPA P3'!D28,1)="&lt;",$G$3*VALUE(RIGHT('SH Quality EPA P3'!D28,LEN('SH Quality EPA P3'!D28)-1)),IF(LEFT('SH Quality EPA P3'!D28,1)="&gt;",$G$2*VALUE(RIGHT('SH Quality EPA P3'!D28,LEN('SH Quality EPA P3'!D28)-1)),'SH Quality EPA P3'!D28)))</f>
        <v/>
      </c>
      <c r="H23" t="str">
        <f>IF('SH Quality EPA P3'!E28="","",IF(LEFT('SH Quality EPA P3'!E28,1)="&lt;",$G$3*VALUE(RIGHT('SH Quality EPA P3'!E28,LEN('SH Quality EPA P3'!E28)-1)),IF(LEFT('SH Quality EPA P3'!E28,1)="&gt;",$G$2*VALUE(RIGHT('SH Quality EPA P3'!E28,LEN('SH Quality EPA P3'!E28)-1)),'SH Quality EPA P3'!E28)))</f>
        <v/>
      </c>
      <c r="I23" s="57" t="str">
        <f>IF('SH Quality EPA P3'!F28="","",IF(LEFT('SH Quality EPA P3'!F28,1)="&lt;",$G$3*VALUE(RIGHT('SH Quality EPA P3'!F28,LEN('SH Quality EPA P3'!F28)-1)),IF(LEFT('SH Quality EPA P3'!F28,1)="&gt;",$G$2*VALUE(RIGHT('SH Quality EPA P3'!F28,LEN('SH Quality EPA P3'!F28)-1)),'SH Quality EPA P3'!F28)))</f>
        <v/>
      </c>
      <c r="K23" s="38" t="str">
        <f>IF(AND('Data Tab - SH EPA P4'!$C52&gt;='SH Intermediate'!$C$2,'Data Tab - SH EPA P4'!$C52&lt;=EDATE('SH Intermediate'!$C$2,12),'Data Tab - SH EPA P4'!Z52&lt;&gt;""),'Data Tab - SH EPA P4'!$C52,"")</f>
        <v/>
      </c>
      <c r="M23" s="32" t="str">
        <f>'SH Quality EPA P4'!B28</f>
        <v/>
      </c>
      <c r="N23" s="67" t="str">
        <f>IF('SH Quality EPA P4'!C28="","",IF(LEFT('SH Quality EPA P4'!C28,1)="&lt;",$G$3*VALUE(RIGHT('SH Quality EPA P4'!C28,LEN('SH Quality EPA P4'!C28)-1)),IF(LEFT('SH Quality EPA P4'!C28,1)="&gt;",$G$2*VALUE(RIGHT('SH Quality EPA P4'!C28,LEN('SH Quality EPA P4'!C28)-1)),'SH Quality EPA P4'!C28)))</f>
        <v/>
      </c>
      <c r="O23" s="33" t="str">
        <f>IF('SH Quality EPA P4'!D28="","",IF(LEFT('SH Quality EPA P4'!D28,1)="&lt;",$G$3*VALUE(RIGHT('SH Quality EPA P4'!D28,LEN('SH Quality EPA P4'!D28)-1)),IF(LEFT('SH Quality EPA P4'!D28,1)="&gt;",$G$2*VALUE(RIGHT('SH Quality EPA P4'!D28,LEN('SH Quality EPA P4'!D28)-1)),'SH Quality EPA P4'!D28)))</f>
        <v/>
      </c>
      <c r="P23" s="33" t="str">
        <f>IF('SH Quality EPA P4'!E28="","",IF(LEFT('SH Quality EPA P4'!E28,1)="&lt;",$G$3*VALUE(RIGHT('SH Quality EPA P4'!E28,LEN('SH Quality EPA P4'!E28)-1)),IF(LEFT('SH Quality EPA P4'!E28,1)="&gt;",$G$2*VALUE(RIGHT('SH Quality EPA P4'!E28,LEN('SH Quality EPA P4'!E28)-1)),'SH Quality EPA P4'!E28)))</f>
        <v/>
      </c>
      <c r="Q23" s="56" t="str">
        <f>IF('SH Quality EPA P4'!F28="","",IF(LEFT('SH Quality EPA P4'!F28,1)="&lt;",$G$3*VALUE(RIGHT('SH Quality EPA P4'!F28,LEN('SH Quality EPA P4'!F28)-1)),IF(LEFT('SH Quality EPA P4'!F28,1)="&gt;",$G$2*VALUE(RIGHT('SH Quality EPA P4'!F28,LEN('SH Quality EPA P4'!F28)-1)),'SH Quality EPA P4'!F28)))</f>
        <v/>
      </c>
      <c r="R23" s="56" t="str">
        <f>IF('SH Quality EPA P4'!G28="","",IF(LEFT('SH Quality EPA P4'!G28,1)="&lt;",$G$3*VALUE(RIGHT('SH Quality EPA P4'!G28,LEN('SH Quality EPA P4'!G28)-1)),IF(LEFT('SH Quality EPA P4'!G28,1)="&gt;",$G$2*VALUE(RIGHT('SH Quality EPA P4'!G28,LEN('SH Quality EPA P4'!G28)-1)),'SH Quality EPA P4'!G28)))</f>
        <v/>
      </c>
      <c r="T23" s="38" t="str">
        <f>IF(AND('Data Tab - SH EPA P5'!$C52&gt;='SH Intermediate'!$C$2,'Data Tab - SH EPA P5'!$C52&lt;=EDATE('SH Intermediate'!$C$2,12),'Data Tab - SH EPA P5'!Z52&lt;&gt;""),'Data Tab - SH EPA P5'!$C52,"")</f>
        <v/>
      </c>
      <c r="V23" s="32" t="str">
        <f>'SH Quality EPA P5'!B28</f>
        <v/>
      </c>
      <c r="W23" s="67" t="str">
        <f>IF('SH Quality EPA P5'!C28="","",IF(LEFT('SH Quality EPA P5'!C28,1)="&lt;",$G$3*VALUE(RIGHT('SH Quality EPA P5'!C28,LEN('SH Quality EPA P5'!C28)-1)),IF(LEFT('SH Quality EPA P5'!C28,1)="&gt;",$G$2*VALUE(RIGHT('SH Quality EPA P5'!C28,LEN('SH Quality EPA P5'!C28)-1)),'SH Quality EPA P5'!C28)))</f>
        <v/>
      </c>
      <c r="X23" s="67" t="str">
        <f>IF('SH Quality EPA P5'!D28="","",IF(LEFT('SH Quality EPA P5'!D28,1)="&lt;",$G$3*VALUE(RIGHT('SH Quality EPA P5'!D28,LEN('SH Quality EPA P5'!D28)-1)),IF(LEFT('SH Quality EPA P5'!D28,1)="&gt;",$G$2*VALUE(RIGHT('SH Quality EPA P5'!D28,LEN('SH Quality EPA P5'!D28)-1)),'SH Quality EPA P5'!D28)))</f>
        <v/>
      </c>
      <c r="Y23" s="67" t="str">
        <f>IF('SH Quality EPA P5'!E28="","",IF(LEFT('SH Quality EPA P5'!E28,1)="&lt;",$G$3*VALUE(RIGHT('SH Quality EPA P5'!E28,LEN('SH Quality EPA P5'!E28)-1)),IF(LEFT('SH Quality EPA P5'!E28,1)="&gt;",$G$2*VALUE(RIGHT('SH Quality EPA P5'!E28,LEN('SH Quality EPA P5'!E28)-1)),'SH Quality EPA P5'!E28)))</f>
        <v/>
      </c>
      <c r="Z23" s="67" t="str">
        <f>IF('SH Quality EPA P5'!F28="","",IF(LEFT('SH Quality EPA P5'!F28,1)="&lt;",$G$3*VALUE(RIGHT('SH Quality EPA P5'!F28,LEN('SH Quality EPA P5'!F28)-1)),IF(LEFT('SH Quality EPA P5'!F28,1)="&gt;",$G$2*VALUE(RIGHT('SH Quality EPA P5'!F28,LEN('SH Quality EPA P5'!F28)-1)),'SH Quality EPA P5'!F28)))</f>
        <v/>
      </c>
      <c r="AA23" s="67" t="str">
        <f>IF('SH Quality EPA P5'!G28="","",IF(LEFT('SH Quality EPA P5'!G28,1)="&lt;",$G$3*VALUE(RIGHT('SH Quality EPA P5'!G28,LEN('SH Quality EPA P5'!G28)-1)),IF(LEFT('SH Quality EPA P5'!G28,1)="&gt;",$G$2*VALUE(RIGHT('SH Quality EPA P5'!G28,LEN('SH Quality EPA P5'!G28)-1)),'SH Quality EPA P5'!G28)))</f>
        <v/>
      </c>
    </row>
    <row r="24" spans="3:27" x14ac:dyDescent="0.2">
      <c r="C24" s="38" t="str">
        <f>IF(AND('Data Tab - SH EPA P3'!$C53&gt;='SH Intermediate'!$C$2,'Data Tab - SH EPA P3'!$C53&lt;=EDATE('SH Intermediate'!$C$2,12),'Data Tab - SH EPA P3'!AB53&lt;&gt;""),'Data Tab - SH EPA P3'!$C53,"")</f>
        <v/>
      </c>
      <c r="E24" s="34" t="str">
        <f>'SH Quality EPA P3'!B29</f>
        <v/>
      </c>
      <c r="F24" s="68" t="str">
        <f>IF('SH Quality EPA P3'!C29="","",IF(LEFT('SH Quality EPA P3'!C29,1)="&lt;",$G$3*VALUE(RIGHT('SH Quality EPA P3'!C29,LEN('SH Quality EPA P3'!C29)-1)),IF(LEFT('SH Quality EPA P3'!C29,1)="&gt;",$G$2*VALUE(RIGHT('SH Quality EPA P3'!C29,LEN('SH Quality EPA P3'!C29)-1)),'SH Quality EPA P3'!C29)))</f>
        <v/>
      </c>
      <c r="G24" t="str">
        <f>IF('SH Quality EPA P3'!D29="","",IF(LEFT('SH Quality EPA P3'!D29,1)="&lt;",$G$3*VALUE(RIGHT('SH Quality EPA P3'!D29,LEN('SH Quality EPA P3'!D29)-1)),IF(LEFT('SH Quality EPA P3'!D29,1)="&gt;",$G$2*VALUE(RIGHT('SH Quality EPA P3'!D29,LEN('SH Quality EPA P3'!D29)-1)),'SH Quality EPA P3'!D29)))</f>
        <v/>
      </c>
      <c r="H24" t="str">
        <f>IF('SH Quality EPA P3'!E29="","",IF(LEFT('SH Quality EPA P3'!E29,1)="&lt;",$G$3*VALUE(RIGHT('SH Quality EPA P3'!E29,LEN('SH Quality EPA P3'!E29)-1)),IF(LEFT('SH Quality EPA P3'!E29,1)="&gt;",$G$2*VALUE(RIGHT('SH Quality EPA P3'!E29,LEN('SH Quality EPA P3'!E29)-1)),'SH Quality EPA P3'!E29)))</f>
        <v/>
      </c>
      <c r="I24" s="57" t="str">
        <f>IF('SH Quality EPA P3'!F29="","",IF(LEFT('SH Quality EPA P3'!F29,1)="&lt;",$G$3*VALUE(RIGHT('SH Quality EPA P3'!F29,LEN('SH Quality EPA P3'!F29)-1)),IF(LEFT('SH Quality EPA P3'!F29,1)="&gt;",$G$2*VALUE(RIGHT('SH Quality EPA P3'!F29,LEN('SH Quality EPA P3'!F29)-1)),'SH Quality EPA P3'!F29)))</f>
        <v/>
      </c>
      <c r="K24" s="38" t="str">
        <f>IF(AND('Data Tab - SH EPA P4'!$C53&gt;='SH Intermediate'!$C$2,'Data Tab - SH EPA P4'!$C53&lt;=EDATE('SH Intermediate'!$C$2,12),'Data Tab - SH EPA P4'!Z53&lt;&gt;""),'Data Tab - SH EPA P4'!$C53,"")</f>
        <v/>
      </c>
      <c r="M24" s="32" t="str">
        <f>'SH Quality EPA P4'!B29</f>
        <v/>
      </c>
      <c r="N24" s="67" t="str">
        <f>IF('SH Quality EPA P4'!C29="","",IF(LEFT('SH Quality EPA P4'!C29,1)="&lt;",$G$3*VALUE(RIGHT('SH Quality EPA P4'!C29,LEN('SH Quality EPA P4'!C29)-1)),IF(LEFT('SH Quality EPA P4'!C29,1)="&gt;",$G$2*VALUE(RIGHT('SH Quality EPA P4'!C29,LEN('SH Quality EPA P4'!C29)-1)),'SH Quality EPA P4'!C29)))</f>
        <v/>
      </c>
      <c r="O24" s="33" t="str">
        <f>IF('SH Quality EPA P4'!D29="","",IF(LEFT('SH Quality EPA P4'!D29,1)="&lt;",$G$3*VALUE(RIGHT('SH Quality EPA P4'!D29,LEN('SH Quality EPA P4'!D29)-1)),IF(LEFT('SH Quality EPA P4'!D29,1)="&gt;",$G$2*VALUE(RIGHT('SH Quality EPA P4'!D29,LEN('SH Quality EPA P4'!D29)-1)),'SH Quality EPA P4'!D29)))</f>
        <v/>
      </c>
      <c r="P24" s="33" t="str">
        <f>IF('SH Quality EPA P4'!E29="","",IF(LEFT('SH Quality EPA P4'!E29,1)="&lt;",$G$3*VALUE(RIGHT('SH Quality EPA P4'!E29,LEN('SH Quality EPA P4'!E29)-1)),IF(LEFT('SH Quality EPA P4'!E29,1)="&gt;",$G$2*VALUE(RIGHT('SH Quality EPA P4'!E29,LEN('SH Quality EPA P4'!E29)-1)),'SH Quality EPA P4'!E29)))</f>
        <v/>
      </c>
      <c r="Q24" s="56" t="str">
        <f>IF('SH Quality EPA P4'!F29="","",IF(LEFT('SH Quality EPA P4'!F29,1)="&lt;",$G$3*VALUE(RIGHT('SH Quality EPA P4'!F29,LEN('SH Quality EPA P4'!F29)-1)),IF(LEFT('SH Quality EPA P4'!F29,1)="&gt;",$G$2*VALUE(RIGHT('SH Quality EPA P4'!F29,LEN('SH Quality EPA P4'!F29)-1)),'SH Quality EPA P4'!F29)))</f>
        <v/>
      </c>
      <c r="R24" s="56" t="str">
        <f>IF('SH Quality EPA P4'!G29="","",IF(LEFT('SH Quality EPA P4'!G29,1)="&lt;",$G$3*VALUE(RIGHT('SH Quality EPA P4'!G29,LEN('SH Quality EPA P4'!G29)-1)),IF(LEFT('SH Quality EPA P4'!G29,1)="&gt;",$G$2*VALUE(RIGHT('SH Quality EPA P4'!G29,LEN('SH Quality EPA P4'!G29)-1)),'SH Quality EPA P4'!G29)))</f>
        <v/>
      </c>
      <c r="T24" s="38" t="str">
        <f>IF(AND('Data Tab - SH EPA P5'!$C53&gt;='SH Intermediate'!$C$2,'Data Tab - SH EPA P5'!$C53&lt;=EDATE('SH Intermediate'!$C$2,12),'Data Tab - SH EPA P5'!Z53&lt;&gt;""),'Data Tab - SH EPA P5'!$C53,"")</f>
        <v/>
      </c>
      <c r="V24" s="32" t="str">
        <f>'SH Quality EPA P5'!B29</f>
        <v/>
      </c>
      <c r="W24" s="67" t="str">
        <f>IF('SH Quality EPA P5'!C29="","",IF(LEFT('SH Quality EPA P5'!C29,1)="&lt;",$G$3*VALUE(RIGHT('SH Quality EPA P5'!C29,LEN('SH Quality EPA P5'!C29)-1)),IF(LEFT('SH Quality EPA P5'!C29,1)="&gt;",$G$2*VALUE(RIGHT('SH Quality EPA P5'!C29,LEN('SH Quality EPA P5'!C29)-1)),'SH Quality EPA P5'!C29)))</f>
        <v/>
      </c>
      <c r="X24" s="67" t="str">
        <f>IF('SH Quality EPA P5'!D29="","",IF(LEFT('SH Quality EPA P5'!D29,1)="&lt;",$G$3*VALUE(RIGHT('SH Quality EPA P5'!D29,LEN('SH Quality EPA P5'!D29)-1)),IF(LEFT('SH Quality EPA P5'!D29,1)="&gt;",$G$2*VALUE(RIGHT('SH Quality EPA P5'!D29,LEN('SH Quality EPA P5'!D29)-1)),'SH Quality EPA P5'!D29)))</f>
        <v/>
      </c>
      <c r="Y24" s="67" t="str">
        <f>IF('SH Quality EPA P5'!E29="","",IF(LEFT('SH Quality EPA P5'!E29,1)="&lt;",$G$3*VALUE(RIGHT('SH Quality EPA P5'!E29,LEN('SH Quality EPA P5'!E29)-1)),IF(LEFT('SH Quality EPA P5'!E29,1)="&gt;",$G$2*VALUE(RIGHT('SH Quality EPA P5'!E29,LEN('SH Quality EPA P5'!E29)-1)),'SH Quality EPA P5'!E29)))</f>
        <v/>
      </c>
      <c r="Z24" s="67" t="str">
        <f>IF('SH Quality EPA P5'!F29="","",IF(LEFT('SH Quality EPA P5'!F29,1)="&lt;",$G$3*VALUE(RIGHT('SH Quality EPA P5'!F29,LEN('SH Quality EPA P5'!F29)-1)),IF(LEFT('SH Quality EPA P5'!F29,1)="&gt;",$G$2*VALUE(RIGHT('SH Quality EPA P5'!F29,LEN('SH Quality EPA P5'!F29)-1)),'SH Quality EPA P5'!F29)))</f>
        <v/>
      </c>
      <c r="AA24" s="67" t="str">
        <f>IF('SH Quality EPA P5'!G29="","",IF(LEFT('SH Quality EPA P5'!G29,1)="&lt;",$G$3*VALUE(RIGHT('SH Quality EPA P5'!G29,LEN('SH Quality EPA P5'!G29)-1)),IF(LEFT('SH Quality EPA P5'!G29,1)="&gt;",$G$2*VALUE(RIGHT('SH Quality EPA P5'!G29,LEN('SH Quality EPA P5'!G29)-1)),'SH Quality EPA P5'!G29)))</f>
        <v/>
      </c>
    </row>
    <row r="25" spans="3:27" x14ac:dyDescent="0.2">
      <c r="C25" s="38" t="str">
        <f>IF(AND('Data Tab - SH EPA P3'!$C54&gt;='SH Intermediate'!$C$2,'Data Tab - SH EPA P3'!$C54&lt;=EDATE('SH Intermediate'!$C$2,12),'Data Tab - SH EPA P3'!AB54&lt;&gt;""),'Data Tab - SH EPA P3'!$C54,"")</f>
        <v/>
      </c>
      <c r="E25" s="34" t="str">
        <f>'SH Quality EPA P3'!B30</f>
        <v/>
      </c>
      <c r="F25" s="68" t="str">
        <f>IF('SH Quality EPA P3'!C30="","",IF(LEFT('SH Quality EPA P3'!C30,1)="&lt;",$G$3*VALUE(RIGHT('SH Quality EPA P3'!C30,LEN('SH Quality EPA P3'!C30)-1)),IF(LEFT('SH Quality EPA P3'!C30,1)="&gt;",$G$2*VALUE(RIGHT('SH Quality EPA P3'!C30,LEN('SH Quality EPA P3'!C30)-1)),'SH Quality EPA P3'!C30)))</f>
        <v/>
      </c>
      <c r="G25" t="str">
        <f>IF('SH Quality EPA P3'!D30="","",IF(LEFT('SH Quality EPA P3'!D30,1)="&lt;",$G$3*VALUE(RIGHT('SH Quality EPA P3'!D30,LEN('SH Quality EPA P3'!D30)-1)),IF(LEFT('SH Quality EPA P3'!D30,1)="&gt;",$G$2*VALUE(RIGHT('SH Quality EPA P3'!D30,LEN('SH Quality EPA P3'!D30)-1)),'SH Quality EPA P3'!D30)))</f>
        <v/>
      </c>
      <c r="H25" t="str">
        <f>IF('SH Quality EPA P3'!E30="","",IF(LEFT('SH Quality EPA P3'!E30,1)="&lt;",$G$3*VALUE(RIGHT('SH Quality EPA P3'!E30,LEN('SH Quality EPA P3'!E30)-1)),IF(LEFT('SH Quality EPA P3'!E30,1)="&gt;",$G$2*VALUE(RIGHT('SH Quality EPA P3'!E30,LEN('SH Quality EPA P3'!E30)-1)),'SH Quality EPA P3'!E30)))</f>
        <v/>
      </c>
      <c r="I25" s="57" t="str">
        <f>IF('SH Quality EPA P3'!F30="","",IF(LEFT('SH Quality EPA P3'!F30,1)="&lt;",$G$3*VALUE(RIGHT('SH Quality EPA P3'!F30,LEN('SH Quality EPA P3'!F30)-1)),IF(LEFT('SH Quality EPA P3'!F30,1)="&gt;",$G$2*VALUE(RIGHT('SH Quality EPA P3'!F30,LEN('SH Quality EPA P3'!F30)-1)),'SH Quality EPA P3'!F30)))</f>
        <v/>
      </c>
      <c r="K25" s="38" t="str">
        <f>IF(AND('Data Tab - SH EPA P4'!$C54&gt;='SH Intermediate'!$C$2,'Data Tab - SH EPA P4'!$C54&lt;=EDATE('SH Intermediate'!$C$2,12),'Data Tab - SH EPA P4'!Z54&lt;&gt;""),'Data Tab - SH EPA P4'!$C54,"")</f>
        <v/>
      </c>
      <c r="M25" s="32" t="str">
        <f>'SH Quality EPA P4'!B30</f>
        <v/>
      </c>
      <c r="N25" s="67" t="str">
        <f>IF('SH Quality EPA P4'!C30="","",IF(LEFT('SH Quality EPA P4'!C30,1)="&lt;",$G$3*VALUE(RIGHT('SH Quality EPA P4'!C30,LEN('SH Quality EPA P4'!C30)-1)),IF(LEFT('SH Quality EPA P4'!C30,1)="&gt;",$G$2*VALUE(RIGHT('SH Quality EPA P4'!C30,LEN('SH Quality EPA P4'!C30)-1)),'SH Quality EPA P4'!C30)))</f>
        <v/>
      </c>
      <c r="O25" s="33" t="str">
        <f>IF('SH Quality EPA P4'!D30="","",IF(LEFT('SH Quality EPA P4'!D30,1)="&lt;",$G$3*VALUE(RIGHT('SH Quality EPA P4'!D30,LEN('SH Quality EPA P4'!D30)-1)),IF(LEFT('SH Quality EPA P4'!D30,1)="&gt;",$G$2*VALUE(RIGHT('SH Quality EPA P4'!D30,LEN('SH Quality EPA P4'!D30)-1)),'SH Quality EPA P4'!D30)))</f>
        <v/>
      </c>
      <c r="P25" s="33" t="str">
        <f>IF('SH Quality EPA P4'!E30="","",IF(LEFT('SH Quality EPA P4'!E30,1)="&lt;",$G$3*VALUE(RIGHT('SH Quality EPA P4'!E30,LEN('SH Quality EPA P4'!E30)-1)),IF(LEFT('SH Quality EPA P4'!E30,1)="&gt;",$G$2*VALUE(RIGHT('SH Quality EPA P4'!E30,LEN('SH Quality EPA P4'!E30)-1)),'SH Quality EPA P4'!E30)))</f>
        <v/>
      </c>
      <c r="Q25" s="56" t="str">
        <f>IF('SH Quality EPA P4'!F30="","",IF(LEFT('SH Quality EPA P4'!F30,1)="&lt;",$G$3*VALUE(RIGHT('SH Quality EPA P4'!F30,LEN('SH Quality EPA P4'!F30)-1)),IF(LEFT('SH Quality EPA P4'!F30,1)="&gt;",$G$2*VALUE(RIGHT('SH Quality EPA P4'!F30,LEN('SH Quality EPA P4'!F30)-1)),'SH Quality EPA P4'!F30)))</f>
        <v/>
      </c>
      <c r="R25" s="56" t="str">
        <f>IF('SH Quality EPA P4'!G30="","",IF(LEFT('SH Quality EPA P4'!G30,1)="&lt;",$G$3*VALUE(RIGHT('SH Quality EPA P4'!G30,LEN('SH Quality EPA P4'!G30)-1)),IF(LEFT('SH Quality EPA P4'!G30,1)="&gt;",$G$2*VALUE(RIGHT('SH Quality EPA P4'!G30,LEN('SH Quality EPA P4'!G30)-1)),'SH Quality EPA P4'!G30)))</f>
        <v/>
      </c>
      <c r="T25" s="38" t="str">
        <f>IF(AND('Data Tab - SH EPA P5'!$C54&gt;='SH Intermediate'!$C$2,'Data Tab - SH EPA P5'!$C54&lt;=EDATE('SH Intermediate'!$C$2,12),'Data Tab - SH EPA P5'!Z54&lt;&gt;""),'Data Tab - SH EPA P5'!$C54,"")</f>
        <v/>
      </c>
      <c r="V25" s="32" t="str">
        <f>'SH Quality EPA P5'!B30</f>
        <v/>
      </c>
      <c r="W25" s="67" t="str">
        <f>IF('SH Quality EPA P5'!C30="","",IF(LEFT('SH Quality EPA P5'!C30,1)="&lt;",$G$3*VALUE(RIGHT('SH Quality EPA P5'!C30,LEN('SH Quality EPA P5'!C30)-1)),IF(LEFT('SH Quality EPA P5'!C30,1)="&gt;",$G$2*VALUE(RIGHT('SH Quality EPA P5'!C30,LEN('SH Quality EPA P5'!C30)-1)),'SH Quality EPA P5'!C30)))</f>
        <v/>
      </c>
      <c r="X25" s="67" t="str">
        <f>IF('SH Quality EPA P5'!D30="","",IF(LEFT('SH Quality EPA P5'!D30,1)="&lt;",$G$3*VALUE(RIGHT('SH Quality EPA P5'!D30,LEN('SH Quality EPA P5'!D30)-1)),IF(LEFT('SH Quality EPA P5'!D30,1)="&gt;",$G$2*VALUE(RIGHT('SH Quality EPA P5'!D30,LEN('SH Quality EPA P5'!D30)-1)),'SH Quality EPA P5'!D30)))</f>
        <v/>
      </c>
      <c r="Y25" s="67" t="str">
        <f>IF('SH Quality EPA P5'!E30="","",IF(LEFT('SH Quality EPA P5'!E30,1)="&lt;",$G$3*VALUE(RIGHT('SH Quality EPA P5'!E30,LEN('SH Quality EPA P5'!E30)-1)),IF(LEFT('SH Quality EPA P5'!E30,1)="&gt;",$G$2*VALUE(RIGHT('SH Quality EPA P5'!E30,LEN('SH Quality EPA P5'!E30)-1)),'SH Quality EPA P5'!E30)))</f>
        <v/>
      </c>
      <c r="Z25" s="67" t="str">
        <f>IF('SH Quality EPA P5'!F30="","",IF(LEFT('SH Quality EPA P5'!F30,1)="&lt;",$G$3*VALUE(RIGHT('SH Quality EPA P5'!F30,LEN('SH Quality EPA P5'!F30)-1)),IF(LEFT('SH Quality EPA P5'!F30,1)="&gt;",$G$2*VALUE(RIGHT('SH Quality EPA P5'!F30,LEN('SH Quality EPA P5'!F30)-1)),'SH Quality EPA P5'!F30)))</f>
        <v/>
      </c>
      <c r="AA25" s="67" t="str">
        <f>IF('SH Quality EPA P5'!G30="","",IF(LEFT('SH Quality EPA P5'!G30,1)="&lt;",$G$3*VALUE(RIGHT('SH Quality EPA P5'!G30,LEN('SH Quality EPA P5'!G30)-1)),IF(LEFT('SH Quality EPA P5'!G30,1)="&gt;",$G$2*VALUE(RIGHT('SH Quality EPA P5'!G30,LEN('SH Quality EPA P5'!G30)-1)),'SH Quality EPA P5'!G30)))</f>
        <v/>
      </c>
    </row>
    <row r="26" spans="3:27" x14ac:dyDescent="0.2">
      <c r="C26" s="38" t="str">
        <f>IF(AND('Data Tab - SH EPA P3'!$C55&gt;='SH Intermediate'!$C$2,'Data Tab - SH EPA P3'!$C55&lt;=EDATE('SH Intermediate'!$C$2,12),'Data Tab - SH EPA P3'!AB55&lt;&gt;""),'Data Tab - SH EPA P3'!$C55,"")</f>
        <v/>
      </c>
      <c r="E26" s="34" t="str">
        <f>'SH Quality EPA P3'!B31</f>
        <v/>
      </c>
      <c r="F26" s="68" t="str">
        <f>IF('SH Quality EPA P3'!C31="","",IF(LEFT('SH Quality EPA P3'!C31,1)="&lt;",$G$3*VALUE(RIGHT('SH Quality EPA P3'!C31,LEN('SH Quality EPA P3'!C31)-1)),IF(LEFT('SH Quality EPA P3'!C31,1)="&gt;",$G$2*VALUE(RIGHT('SH Quality EPA P3'!C31,LEN('SH Quality EPA P3'!C31)-1)),'SH Quality EPA P3'!C31)))</f>
        <v/>
      </c>
      <c r="G26" t="str">
        <f>IF('SH Quality EPA P3'!D31="","",IF(LEFT('SH Quality EPA P3'!D31,1)="&lt;",$G$3*VALUE(RIGHT('SH Quality EPA P3'!D31,LEN('SH Quality EPA P3'!D31)-1)),IF(LEFT('SH Quality EPA P3'!D31,1)="&gt;",$G$2*VALUE(RIGHT('SH Quality EPA P3'!D31,LEN('SH Quality EPA P3'!D31)-1)),'SH Quality EPA P3'!D31)))</f>
        <v/>
      </c>
      <c r="H26" t="str">
        <f>IF('SH Quality EPA P3'!E31="","",IF(LEFT('SH Quality EPA P3'!E31,1)="&lt;",$G$3*VALUE(RIGHT('SH Quality EPA P3'!E31,LEN('SH Quality EPA P3'!E31)-1)),IF(LEFT('SH Quality EPA P3'!E31,1)="&gt;",$G$2*VALUE(RIGHT('SH Quality EPA P3'!E31,LEN('SH Quality EPA P3'!E31)-1)),'SH Quality EPA P3'!E31)))</f>
        <v/>
      </c>
      <c r="I26" s="57" t="str">
        <f>IF('SH Quality EPA P3'!F31="","",IF(LEFT('SH Quality EPA P3'!F31,1)="&lt;",$G$3*VALUE(RIGHT('SH Quality EPA P3'!F31,LEN('SH Quality EPA P3'!F31)-1)),IF(LEFT('SH Quality EPA P3'!F31,1)="&gt;",$G$2*VALUE(RIGHT('SH Quality EPA P3'!F31,LEN('SH Quality EPA P3'!F31)-1)),'SH Quality EPA P3'!F31)))</f>
        <v/>
      </c>
      <c r="K26" s="38" t="str">
        <f>IF(AND('Data Tab - SH EPA P4'!$C55&gt;='SH Intermediate'!$C$2,'Data Tab - SH EPA P4'!$C55&lt;=EDATE('SH Intermediate'!$C$2,12),'Data Tab - SH EPA P4'!Z55&lt;&gt;""),'Data Tab - SH EPA P4'!$C55,"")</f>
        <v/>
      </c>
      <c r="M26" s="32" t="str">
        <f>'SH Quality EPA P4'!B31</f>
        <v/>
      </c>
      <c r="N26" s="67" t="str">
        <f>IF('SH Quality EPA P4'!C31="","",IF(LEFT('SH Quality EPA P4'!C31,1)="&lt;",$G$3*VALUE(RIGHT('SH Quality EPA P4'!C31,LEN('SH Quality EPA P4'!C31)-1)),IF(LEFT('SH Quality EPA P4'!C31,1)="&gt;",$G$2*VALUE(RIGHT('SH Quality EPA P4'!C31,LEN('SH Quality EPA P4'!C31)-1)),'SH Quality EPA P4'!C31)))</f>
        <v/>
      </c>
      <c r="O26" s="33" t="str">
        <f>IF('SH Quality EPA P4'!D31="","",IF(LEFT('SH Quality EPA P4'!D31,1)="&lt;",$G$3*VALUE(RIGHT('SH Quality EPA P4'!D31,LEN('SH Quality EPA P4'!D31)-1)),IF(LEFT('SH Quality EPA P4'!D31,1)="&gt;",$G$2*VALUE(RIGHT('SH Quality EPA P4'!D31,LEN('SH Quality EPA P4'!D31)-1)),'SH Quality EPA P4'!D31)))</f>
        <v/>
      </c>
      <c r="P26" s="33" t="str">
        <f>IF('SH Quality EPA P4'!E31="","",IF(LEFT('SH Quality EPA P4'!E31,1)="&lt;",$G$3*VALUE(RIGHT('SH Quality EPA P4'!E31,LEN('SH Quality EPA P4'!E31)-1)),IF(LEFT('SH Quality EPA P4'!E31,1)="&gt;",$G$2*VALUE(RIGHT('SH Quality EPA P4'!E31,LEN('SH Quality EPA P4'!E31)-1)),'SH Quality EPA P4'!E31)))</f>
        <v/>
      </c>
      <c r="Q26" s="56" t="str">
        <f>IF('SH Quality EPA P4'!F31="","",IF(LEFT('SH Quality EPA P4'!F31,1)="&lt;",$G$3*VALUE(RIGHT('SH Quality EPA P4'!F31,LEN('SH Quality EPA P4'!F31)-1)),IF(LEFT('SH Quality EPA P4'!F31,1)="&gt;",$G$2*VALUE(RIGHT('SH Quality EPA P4'!F31,LEN('SH Quality EPA P4'!F31)-1)),'SH Quality EPA P4'!F31)))</f>
        <v/>
      </c>
      <c r="R26" s="56" t="str">
        <f>IF('SH Quality EPA P4'!G31="","",IF(LEFT('SH Quality EPA P4'!G31,1)="&lt;",$G$3*VALUE(RIGHT('SH Quality EPA P4'!G31,LEN('SH Quality EPA P4'!G31)-1)),IF(LEFT('SH Quality EPA P4'!G31,1)="&gt;",$G$2*VALUE(RIGHT('SH Quality EPA P4'!G31,LEN('SH Quality EPA P4'!G31)-1)),'SH Quality EPA P4'!G31)))</f>
        <v/>
      </c>
      <c r="T26" s="38" t="str">
        <f>IF(AND('Data Tab - SH EPA P5'!$C55&gt;='SH Intermediate'!$C$2,'Data Tab - SH EPA P5'!$C55&lt;=EDATE('SH Intermediate'!$C$2,12),'Data Tab - SH EPA P5'!Z55&lt;&gt;""),'Data Tab - SH EPA P5'!$C55,"")</f>
        <v/>
      </c>
      <c r="V26" s="32" t="str">
        <f>'SH Quality EPA P5'!B31</f>
        <v/>
      </c>
      <c r="W26" s="67" t="str">
        <f>IF('SH Quality EPA P5'!C31="","",IF(LEFT('SH Quality EPA P5'!C31,1)="&lt;",$G$3*VALUE(RIGHT('SH Quality EPA P5'!C31,LEN('SH Quality EPA P5'!C31)-1)),IF(LEFT('SH Quality EPA P5'!C31,1)="&gt;",$G$2*VALUE(RIGHT('SH Quality EPA P5'!C31,LEN('SH Quality EPA P5'!C31)-1)),'SH Quality EPA P5'!C31)))</f>
        <v/>
      </c>
      <c r="X26" s="67" t="str">
        <f>IF('SH Quality EPA P5'!D31="","",IF(LEFT('SH Quality EPA P5'!D31,1)="&lt;",$G$3*VALUE(RIGHT('SH Quality EPA P5'!D31,LEN('SH Quality EPA P5'!D31)-1)),IF(LEFT('SH Quality EPA P5'!D31,1)="&gt;",$G$2*VALUE(RIGHT('SH Quality EPA P5'!D31,LEN('SH Quality EPA P5'!D31)-1)),'SH Quality EPA P5'!D31)))</f>
        <v/>
      </c>
      <c r="Y26" s="67" t="str">
        <f>IF('SH Quality EPA P5'!E31="","",IF(LEFT('SH Quality EPA P5'!E31,1)="&lt;",$G$3*VALUE(RIGHT('SH Quality EPA P5'!E31,LEN('SH Quality EPA P5'!E31)-1)),IF(LEFT('SH Quality EPA P5'!E31,1)="&gt;",$G$2*VALUE(RIGHT('SH Quality EPA P5'!E31,LEN('SH Quality EPA P5'!E31)-1)),'SH Quality EPA P5'!E31)))</f>
        <v/>
      </c>
      <c r="Z26" s="67" t="str">
        <f>IF('SH Quality EPA P5'!F31="","",IF(LEFT('SH Quality EPA P5'!F31,1)="&lt;",$G$3*VALUE(RIGHT('SH Quality EPA P5'!F31,LEN('SH Quality EPA P5'!F31)-1)),IF(LEFT('SH Quality EPA P5'!F31,1)="&gt;",$G$2*VALUE(RIGHT('SH Quality EPA P5'!F31,LEN('SH Quality EPA P5'!F31)-1)),'SH Quality EPA P5'!F31)))</f>
        <v/>
      </c>
      <c r="AA26" s="67" t="str">
        <f>IF('SH Quality EPA P5'!G31="","",IF(LEFT('SH Quality EPA P5'!G31,1)="&lt;",$G$3*VALUE(RIGHT('SH Quality EPA P5'!G31,LEN('SH Quality EPA P5'!G31)-1)),IF(LEFT('SH Quality EPA P5'!G31,1)="&gt;",$G$2*VALUE(RIGHT('SH Quality EPA P5'!G31,LEN('SH Quality EPA P5'!G31)-1)),'SH Quality EPA P5'!G31)))</f>
        <v/>
      </c>
    </row>
    <row r="27" spans="3:27" x14ac:dyDescent="0.2">
      <c r="C27" s="38" t="str">
        <f>IF(AND('Data Tab - SH EPA P3'!$C56&gt;='SH Intermediate'!$C$2,'Data Tab - SH EPA P3'!$C56&lt;=EDATE('SH Intermediate'!$C$2,12),'Data Tab - SH EPA P3'!AB56&lt;&gt;""),'Data Tab - SH EPA P3'!$C56,"")</f>
        <v/>
      </c>
      <c r="E27" s="34" t="str">
        <f>'SH Quality EPA P3'!B32</f>
        <v/>
      </c>
      <c r="F27" s="68" t="str">
        <f>IF('SH Quality EPA P3'!C32="","",IF(LEFT('SH Quality EPA P3'!C32,1)="&lt;",$G$3*VALUE(RIGHT('SH Quality EPA P3'!C32,LEN('SH Quality EPA P3'!C32)-1)),IF(LEFT('SH Quality EPA P3'!C32,1)="&gt;",$G$2*VALUE(RIGHT('SH Quality EPA P3'!C32,LEN('SH Quality EPA P3'!C32)-1)),'SH Quality EPA P3'!C32)))</f>
        <v/>
      </c>
      <c r="G27" t="str">
        <f>IF('SH Quality EPA P3'!D32="","",IF(LEFT('SH Quality EPA P3'!D32,1)="&lt;",$G$3*VALUE(RIGHT('SH Quality EPA P3'!D32,LEN('SH Quality EPA P3'!D32)-1)),IF(LEFT('SH Quality EPA P3'!D32,1)="&gt;",$G$2*VALUE(RIGHT('SH Quality EPA P3'!D32,LEN('SH Quality EPA P3'!D32)-1)),'SH Quality EPA P3'!D32)))</f>
        <v/>
      </c>
      <c r="H27" t="str">
        <f>IF('SH Quality EPA P3'!E32="","",IF(LEFT('SH Quality EPA P3'!E32,1)="&lt;",$G$3*VALUE(RIGHT('SH Quality EPA P3'!E32,LEN('SH Quality EPA P3'!E32)-1)),IF(LEFT('SH Quality EPA P3'!E32,1)="&gt;",$G$2*VALUE(RIGHT('SH Quality EPA P3'!E32,LEN('SH Quality EPA P3'!E32)-1)),'SH Quality EPA P3'!E32)))</f>
        <v/>
      </c>
      <c r="I27" s="57" t="str">
        <f>IF('SH Quality EPA P3'!F32="","",IF(LEFT('SH Quality EPA P3'!F32,1)="&lt;",$G$3*VALUE(RIGHT('SH Quality EPA P3'!F32,LEN('SH Quality EPA P3'!F32)-1)),IF(LEFT('SH Quality EPA P3'!F32,1)="&gt;",$G$2*VALUE(RIGHT('SH Quality EPA P3'!F32,LEN('SH Quality EPA P3'!F32)-1)),'SH Quality EPA P3'!F32)))</f>
        <v/>
      </c>
      <c r="K27" s="38" t="str">
        <f>IF(AND('Data Tab - SH EPA P4'!$C56&gt;='SH Intermediate'!$C$2,'Data Tab - SH EPA P4'!$C56&lt;=EDATE('SH Intermediate'!$C$2,12),'Data Tab - SH EPA P4'!Z56&lt;&gt;""),'Data Tab - SH EPA P4'!$C56,"")</f>
        <v/>
      </c>
      <c r="M27" s="32" t="str">
        <f>'SH Quality EPA P4'!B32</f>
        <v/>
      </c>
      <c r="N27" s="67" t="str">
        <f>IF('SH Quality EPA P4'!C32="","",IF(LEFT('SH Quality EPA P4'!C32,1)="&lt;",$G$3*VALUE(RIGHT('SH Quality EPA P4'!C32,LEN('SH Quality EPA P4'!C32)-1)),IF(LEFT('SH Quality EPA P4'!C32,1)="&gt;",$G$2*VALUE(RIGHT('SH Quality EPA P4'!C32,LEN('SH Quality EPA P4'!C32)-1)),'SH Quality EPA P4'!C32)))</f>
        <v/>
      </c>
      <c r="O27" s="33" t="str">
        <f>IF('SH Quality EPA P4'!D32="","",IF(LEFT('SH Quality EPA P4'!D32,1)="&lt;",$G$3*VALUE(RIGHT('SH Quality EPA P4'!D32,LEN('SH Quality EPA P4'!D32)-1)),IF(LEFT('SH Quality EPA P4'!D32,1)="&gt;",$G$2*VALUE(RIGHT('SH Quality EPA P4'!D32,LEN('SH Quality EPA P4'!D32)-1)),'SH Quality EPA P4'!D32)))</f>
        <v/>
      </c>
      <c r="P27" s="33" t="str">
        <f>IF('SH Quality EPA P4'!E32="","",IF(LEFT('SH Quality EPA P4'!E32,1)="&lt;",$G$3*VALUE(RIGHT('SH Quality EPA P4'!E32,LEN('SH Quality EPA P4'!E32)-1)),IF(LEFT('SH Quality EPA P4'!E32,1)="&gt;",$G$2*VALUE(RIGHT('SH Quality EPA P4'!E32,LEN('SH Quality EPA P4'!E32)-1)),'SH Quality EPA P4'!E32)))</f>
        <v/>
      </c>
      <c r="Q27" s="56" t="str">
        <f>IF('SH Quality EPA P4'!F32="","",IF(LEFT('SH Quality EPA P4'!F32,1)="&lt;",$G$3*VALUE(RIGHT('SH Quality EPA P4'!F32,LEN('SH Quality EPA P4'!F32)-1)),IF(LEFT('SH Quality EPA P4'!F32,1)="&gt;",$G$2*VALUE(RIGHT('SH Quality EPA P4'!F32,LEN('SH Quality EPA P4'!F32)-1)),'SH Quality EPA P4'!F32)))</f>
        <v/>
      </c>
      <c r="R27" s="56" t="str">
        <f>IF('SH Quality EPA P4'!G32="","",IF(LEFT('SH Quality EPA P4'!G32,1)="&lt;",$G$3*VALUE(RIGHT('SH Quality EPA P4'!G32,LEN('SH Quality EPA P4'!G32)-1)),IF(LEFT('SH Quality EPA P4'!G32,1)="&gt;",$G$2*VALUE(RIGHT('SH Quality EPA P4'!G32,LEN('SH Quality EPA P4'!G32)-1)),'SH Quality EPA P4'!G32)))</f>
        <v/>
      </c>
      <c r="T27" s="38" t="str">
        <f>IF(AND('Data Tab - SH EPA P5'!$C56&gt;='SH Intermediate'!$C$2,'Data Tab - SH EPA P5'!$C56&lt;=EDATE('SH Intermediate'!$C$2,12),'Data Tab - SH EPA P5'!Z56&lt;&gt;""),'Data Tab - SH EPA P5'!$C56,"")</f>
        <v/>
      </c>
      <c r="V27" s="32" t="str">
        <f>'SH Quality EPA P5'!B32</f>
        <v/>
      </c>
      <c r="W27" s="67" t="str">
        <f>IF('SH Quality EPA P5'!C32="","",IF(LEFT('SH Quality EPA P5'!C32,1)="&lt;",$G$3*VALUE(RIGHT('SH Quality EPA P5'!C32,LEN('SH Quality EPA P5'!C32)-1)),IF(LEFT('SH Quality EPA P5'!C32,1)="&gt;",$G$2*VALUE(RIGHT('SH Quality EPA P5'!C32,LEN('SH Quality EPA P5'!C32)-1)),'SH Quality EPA P5'!C32)))</f>
        <v/>
      </c>
      <c r="X27" s="67" t="str">
        <f>IF('SH Quality EPA P5'!D32="","",IF(LEFT('SH Quality EPA P5'!D32,1)="&lt;",$G$3*VALUE(RIGHT('SH Quality EPA P5'!D32,LEN('SH Quality EPA P5'!D32)-1)),IF(LEFT('SH Quality EPA P5'!D32,1)="&gt;",$G$2*VALUE(RIGHT('SH Quality EPA P5'!D32,LEN('SH Quality EPA P5'!D32)-1)),'SH Quality EPA P5'!D32)))</f>
        <v/>
      </c>
      <c r="Y27" s="67" t="str">
        <f>IF('SH Quality EPA P5'!E32="","",IF(LEFT('SH Quality EPA P5'!E32,1)="&lt;",$G$3*VALUE(RIGHT('SH Quality EPA P5'!E32,LEN('SH Quality EPA P5'!E32)-1)),IF(LEFT('SH Quality EPA P5'!E32,1)="&gt;",$G$2*VALUE(RIGHT('SH Quality EPA P5'!E32,LEN('SH Quality EPA P5'!E32)-1)),'SH Quality EPA P5'!E32)))</f>
        <v/>
      </c>
      <c r="Z27" s="67" t="str">
        <f>IF('SH Quality EPA P5'!F32="","",IF(LEFT('SH Quality EPA P5'!F32,1)="&lt;",$G$3*VALUE(RIGHT('SH Quality EPA P5'!F32,LEN('SH Quality EPA P5'!F32)-1)),IF(LEFT('SH Quality EPA P5'!F32,1)="&gt;",$G$2*VALUE(RIGHT('SH Quality EPA P5'!F32,LEN('SH Quality EPA P5'!F32)-1)),'SH Quality EPA P5'!F32)))</f>
        <v/>
      </c>
      <c r="AA27" s="67" t="str">
        <f>IF('SH Quality EPA P5'!G32="","",IF(LEFT('SH Quality EPA P5'!G32,1)="&lt;",$G$3*VALUE(RIGHT('SH Quality EPA P5'!G32,LEN('SH Quality EPA P5'!G32)-1)),IF(LEFT('SH Quality EPA P5'!G32,1)="&gt;",$G$2*VALUE(RIGHT('SH Quality EPA P5'!G32,LEN('SH Quality EPA P5'!G32)-1)),'SH Quality EPA P5'!G32)))</f>
        <v/>
      </c>
    </row>
    <row r="28" spans="3:27" x14ac:dyDescent="0.2">
      <c r="C28" s="38" t="str">
        <f>IF(AND('Data Tab - SH EPA P3'!$C57&gt;='SH Intermediate'!$C$2,'Data Tab - SH EPA P3'!$C57&lt;=EDATE('SH Intermediate'!$C$2,12),'Data Tab - SH EPA P3'!AB57&lt;&gt;""),'Data Tab - SH EPA P3'!$C57,"")</f>
        <v/>
      </c>
      <c r="E28" s="34" t="str">
        <f>'SH Quality EPA P3'!B33</f>
        <v/>
      </c>
      <c r="F28" s="68" t="str">
        <f>IF('SH Quality EPA P3'!C33="","",IF(LEFT('SH Quality EPA P3'!C33,1)="&lt;",$G$3*VALUE(RIGHT('SH Quality EPA P3'!C33,LEN('SH Quality EPA P3'!C33)-1)),IF(LEFT('SH Quality EPA P3'!C33,1)="&gt;",$G$2*VALUE(RIGHT('SH Quality EPA P3'!C33,LEN('SH Quality EPA P3'!C33)-1)),'SH Quality EPA P3'!C33)))</f>
        <v/>
      </c>
      <c r="G28" t="str">
        <f>IF('SH Quality EPA P3'!D33="","",IF(LEFT('SH Quality EPA P3'!D33,1)="&lt;",$G$3*VALUE(RIGHT('SH Quality EPA P3'!D33,LEN('SH Quality EPA P3'!D33)-1)),IF(LEFT('SH Quality EPA P3'!D33,1)="&gt;",$G$2*VALUE(RIGHT('SH Quality EPA P3'!D33,LEN('SH Quality EPA P3'!D33)-1)),'SH Quality EPA P3'!D33)))</f>
        <v/>
      </c>
      <c r="H28" t="str">
        <f>IF('SH Quality EPA P3'!E33="","",IF(LEFT('SH Quality EPA P3'!E33,1)="&lt;",$G$3*VALUE(RIGHT('SH Quality EPA P3'!E33,LEN('SH Quality EPA P3'!E33)-1)),IF(LEFT('SH Quality EPA P3'!E33,1)="&gt;",$G$2*VALUE(RIGHT('SH Quality EPA P3'!E33,LEN('SH Quality EPA P3'!E33)-1)),'SH Quality EPA P3'!E33)))</f>
        <v/>
      </c>
      <c r="I28" s="57" t="str">
        <f>IF('SH Quality EPA P3'!F33="","",IF(LEFT('SH Quality EPA P3'!F33,1)="&lt;",$G$3*VALUE(RIGHT('SH Quality EPA P3'!F33,LEN('SH Quality EPA P3'!F33)-1)),IF(LEFT('SH Quality EPA P3'!F33,1)="&gt;",$G$2*VALUE(RIGHT('SH Quality EPA P3'!F33,LEN('SH Quality EPA P3'!F33)-1)),'SH Quality EPA P3'!F33)))</f>
        <v/>
      </c>
      <c r="K28" s="38" t="str">
        <f>IF(AND('Data Tab - SH EPA P4'!$C57&gt;='SH Intermediate'!$C$2,'Data Tab - SH EPA P4'!$C57&lt;=EDATE('SH Intermediate'!$C$2,12),'Data Tab - SH EPA P4'!Z57&lt;&gt;""),'Data Tab - SH EPA P4'!$C57,"")</f>
        <v/>
      </c>
      <c r="M28" s="32" t="str">
        <f>'SH Quality EPA P4'!B33</f>
        <v/>
      </c>
      <c r="N28" s="67" t="str">
        <f>IF('SH Quality EPA P4'!C33="","",IF(LEFT('SH Quality EPA P4'!C33,1)="&lt;",$G$3*VALUE(RIGHT('SH Quality EPA P4'!C33,LEN('SH Quality EPA P4'!C33)-1)),IF(LEFT('SH Quality EPA P4'!C33,1)="&gt;",$G$2*VALUE(RIGHT('SH Quality EPA P4'!C33,LEN('SH Quality EPA P4'!C33)-1)),'SH Quality EPA P4'!C33)))</f>
        <v/>
      </c>
      <c r="O28" s="33" t="str">
        <f>IF('SH Quality EPA P4'!D33="","",IF(LEFT('SH Quality EPA P4'!D33,1)="&lt;",$G$3*VALUE(RIGHT('SH Quality EPA P4'!D33,LEN('SH Quality EPA P4'!D33)-1)),IF(LEFT('SH Quality EPA P4'!D33,1)="&gt;",$G$2*VALUE(RIGHT('SH Quality EPA P4'!D33,LEN('SH Quality EPA P4'!D33)-1)),'SH Quality EPA P4'!D33)))</f>
        <v/>
      </c>
      <c r="P28" s="33" t="str">
        <f>IF('SH Quality EPA P4'!E33="","",IF(LEFT('SH Quality EPA P4'!E33,1)="&lt;",$G$3*VALUE(RIGHT('SH Quality EPA P4'!E33,LEN('SH Quality EPA P4'!E33)-1)),IF(LEFT('SH Quality EPA P4'!E33,1)="&gt;",$G$2*VALUE(RIGHT('SH Quality EPA P4'!E33,LEN('SH Quality EPA P4'!E33)-1)),'SH Quality EPA P4'!E33)))</f>
        <v/>
      </c>
      <c r="Q28" s="56" t="str">
        <f>IF('SH Quality EPA P4'!F33="","",IF(LEFT('SH Quality EPA P4'!F33,1)="&lt;",$G$3*VALUE(RIGHT('SH Quality EPA P4'!F33,LEN('SH Quality EPA P4'!F33)-1)),IF(LEFT('SH Quality EPA P4'!F33,1)="&gt;",$G$2*VALUE(RIGHT('SH Quality EPA P4'!F33,LEN('SH Quality EPA P4'!F33)-1)),'SH Quality EPA P4'!F33)))</f>
        <v/>
      </c>
      <c r="R28" s="56" t="str">
        <f>IF('SH Quality EPA P4'!G33="","",IF(LEFT('SH Quality EPA P4'!G33,1)="&lt;",$G$3*VALUE(RIGHT('SH Quality EPA P4'!G33,LEN('SH Quality EPA P4'!G33)-1)),IF(LEFT('SH Quality EPA P4'!G33,1)="&gt;",$G$2*VALUE(RIGHT('SH Quality EPA P4'!G33,LEN('SH Quality EPA P4'!G33)-1)),'SH Quality EPA P4'!G33)))</f>
        <v/>
      </c>
      <c r="T28" s="38" t="str">
        <f>IF(AND('Data Tab - SH EPA P5'!$C57&gt;='SH Intermediate'!$C$2,'Data Tab - SH EPA P5'!$C57&lt;=EDATE('SH Intermediate'!$C$2,12),'Data Tab - SH EPA P5'!Z57&lt;&gt;""),'Data Tab - SH EPA P5'!$C57,"")</f>
        <v/>
      </c>
      <c r="V28" s="32" t="str">
        <f>'SH Quality EPA P5'!B33</f>
        <v/>
      </c>
      <c r="W28" s="67" t="str">
        <f>IF('SH Quality EPA P5'!C33="","",IF(LEFT('SH Quality EPA P5'!C33,1)="&lt;",$G$3*VALUE(RIGHT('SH Quality EPA P5'!C33,LEN('SH Quality EPA P5'!C33)-1)),IF(LEFT('SH Quality EPA P5'!C33,1)="&gt;",$G$2*VALUE(RIGHT('SH Quality EPA P5'!C33,LEN('SH Quality EPA P5'!C33)-1)),'SH Quality EPA P5'!C33)))</f>
        <v/>
      </c>
      <c r="X28" s="67" t="str">
        <f>IF('SH Quality EPA P5'!D33="","",IF(LEFT('SH Quality EPA P5'!D33,1)="&lt;",$G$3*VALUE(RIGHT('SH Quality EPA P5'!D33,LEN('SH Quality EPA P5'!D33)-1)),IF(LEFT('SH Quality EPA P5'!D33,1)="&gt;",$G$2*VALUE(RIGHT('SH Quality EPA P5'!D33,LEN('SH Quality EPA P5'!D33)-1)),'SH Quality EPA P5'!D33)))</f>
        <v/>
      </c>
      <c r="Y28" s="67" t="str">
        <f>IF('SH Quality EPA P5'!E33="","",IF(LEFT('SH Quality EPA P5'!E33,1)="&lt;",$G$3*VALUE(RIGHT('SH Quality EPA P5'!E33,LEN('SH Quality EPA P5'!E33)-1)),IF(LEFT('SH Quality EPA P5'!E33,1)="&gt;",$G$2*VALUE(RIGHT('SH Quality EPA P5'!E33,LEN('SH Quality EPA P5'!E33)-1)),'SH Quality EPA P5'!E33)))</f>
        <v/>
      </c>
      <c r="Z28" s="67" t="str">
        <f>IF('SH Quality EPA P5'!F33="","",IF(LEFT('SH Quality EPA P5'!F33,1)="&lt;",$G$3*VALUE(RIGHT('SH Quality EPA P5'!F33,LEN('SH Quality EPA P5'!F33)-1)),IF(LEFT('SH Quality EPA P5'!F33,1)="&gt;",$G$2*VALUE(RIGHT('SH Quality EPA P5'!F33,LEN('SH Quality EPA P5'!F33)-1)),'SH Quality EPA P5'!F33)))</f>
        <v/>
      </c>
      <c r="AA28" s="67" t="str">
        <f>IF('SH Quality EPA P5'!G33="","",IF(LEFT('SH Quality EPA P5'!G33,1)="&lt;",$G$3*VALUE(RIGHT('SH Quality EPA P5'!G33,LEN('SH Quality EPA P5'!G33)-1)),IF(LEFT('SH Quality EPA P5'!G33,1)="&gt;",$G$2*VALUE(RIGHT('SH Quality EPA P5'!G33,LEN('SH Quality EPA P5'!G33)-1)),'SH Quality EPA P5'!G33)))</f>
        <v/>
      </c>
    </row>
    <row r="29" spans="3:27" x14ac:dyDescent="0.2">
      <c r="C29" s="38" t="str">
        <f>IF(AND('Data Tab - SH EPA P3'!$C58&gt;='SH Intermediate'!$C$2,'Data Tab - SH EPA P3'!$C58&lt;=EDATE('SH Intermediate'!$C$2,12),'Data Tab - SH EPA P3'!AB58&lt;&gt;""),'Data Tab - SH EPA P3'!$C58,"")</f>
        <v/>
      </c>
      <c r="E29" s="34" t="str">
        <f>'SH Quality EPA P3'!B34</f>
        <v/>
      </c>
      <c r="F29" s="68" t="str">
        <f>IF('SH Quality EPA P3'!C34="","",IF(LEFT('SH Quality EPA P3'!C34,1)="&lt;",$G$3*VALUE(RIGHT('SH Quality EPA P3'!C34,LEN('SH Quality EPA P3'!C34)-1)),IF(LEFT('SH Quality EPA P3'!C34,1)="&gt;",$G$2*VALUE(RIGHT('SH Quality EPA P3'!C34,LEN('SH Quality EPA P3'!C34)-1)),'SH Quality EPA P3'!C34)))</f>
        <v/>
      </c>
      <c r="G29" t="str">
        <f>IF('SH Quality EPA P3'!D34="","",IF(LEFT('SH Quality EPA P3'!D34,1)="&lt;",$G$3*VALUE(RIGHT('SH Quality EPA P3'!D34,LEN('SH Quality EPA P3'!D34)-1)),IF(LEFT('SH Quality EPA P3'!D34,1)="&gt;",$G$2*VALUE(RIGHT('SH Quality EPA P3'!D34,LEN('SH Quality EPA P3'!D34)-1)),'SH Quality EPA P3'!D34)))</f>
        <v/>
      </c>
      <c r="H29" t="str">
        <f>IF('SH Quality EPA P3'!E34="","",IF(LEFT('SH Quality EPA P3'!E34,1)="&lt;",$G$3*VALUE(RIGHT('SH Quality EPA P3'!E34,LEN('SH Quality EPA P3'!E34)-1)),IF(LEFT('SH Quality EPA P3'!E34,1)="&gt;",$G$2*VALUE(RIGHT('SH Quality EPA P3'!E34,LEN('SH Quality EPA P3'!E34)-1)),'SH Quality EPA P3'!E34)))</f>
        <v/>
      </c>
      <c r="I29" s="57" t="str">
        <f>IF('SH Quality EPA P3'!F34="","",IF(LEFT('SH Quality EPA P3'!F34,1)="&lt;",$G$3*VALUE(RIGHT('SH Quality EPA P3'!F34,LEN('SH Quality EPA P3'!F34)-1)),IF(LEFT('SH Quality EPA P3'!F34,1)="&gt;",$G$2*VALUE(RIGHT('SH Quality EPA P3'!F34,LEN('SH Quality EPA P3'!F34)-1)),'SH Quality EPA P3'!F34)))</f>
        <v/>
      </c>
      <c r="K29" s="38" t="str">
        <f>IF(AND('Data Tab - SH EPA P4'!$C58&gt;='SH Intermediate'!$C$2,'Data Tab - SH EPA P4'!$C58&lt;=EDATE('SH Intermediate'!$C$2,12),'Data Tab - SH EPA P4'!Z58&lt;&gt;""),'Data Tab - SH EPA P4'!$C58,"")</f>
        <v/>
      </c>
      <c r="M29" s="32" t="str">
        <f>'SH Quality EPA P4'!B34</f>
        <v/>
      </c>
      <c r="N29" s="67" t="str">
        <f>IF('SH Quality EPA P4'!C34="","",IF(LEFT('SH Quality EPA P4'!C34,1)="&lt;",$G$3*VALUE(RIGHT('SH Quality EPA P4'!C34,LEN('SH Quality EPA P4'!C34)-1)),IF(LEFT('SH Quality EPA P4'!C34,1)="&gt;",$G$2*VALUE(RIGHT('SH Quality EPA P4'!C34,LEN('SH Quality EPA P4'!C34)-1)),'SH Quality EPA P4'!C34)))</f>
        <v/>
      </c>
      <c r="O29" s="33" t="str">
        <f>IF('SH Quality EPA P4'!D34="","",IF(LEFT('SH Quality EPA P4'!D34,1)="&lt;",$G$3*VALUE(RIGHT('SH Quality EPA P4'!D34,LEN('SH Quality EPA P4'!D34)-1)),IF(LEFT('SH Quality EPA P4'!D34,1)="&gt;",$G$2*VALUE(RIGHT('SH Quality EPA P4'!D34,LEN('SH Quality EPA P4'!D34)-1)),'SH Quality EPA P4'!D34)))</f>
        <v/>
      </c>
      <c r="P29" s="33" t="str">
        <f>IF('SH Quality EPA P4'!E34="","",IF(LEFT('SH Quality EPA P4'!E34,1)="&lt;",$G$3*VALUE(RIGHT('SH Quality EPA P4'!E34,LEN('SH Quality EPA P4'!E34)-1)),IF(LEFT('SH Quality EPA P4'!E34,1)="&gt;",$G$2*VALUE(RIGHT('SH Quality EPA P4'!E34,LEN('SH Quality EPA P4'!E34)-1)),'SH Quality EPA P4'!E34)))</f>
        <v/>
      </c>
      <c r="Q29" s="56" t="str">
        <f>IF('SH Quality EPA P4'!F34="","",IF(LEFT('SH Quality EPA P4'!F34,1)="&lt;",$G$3*VALUE(RIGHT('SH Quality EPA P4'!F34,LEN('SH Quality EPA P4'!F34)-1)),IF(LEFT('SH Quality EPA P4'!F34,1)="&gt;",$G$2*VALUE(RIGHT('SH Quality EPA P4'!F34,LEN('SH Quality EPA P4'!F34)-1)),'SH Quality EPA P4'!F34)))</f>
        <v/>
      </c>
      <c r="R29" s="56" t="str">
        <f>IF('SH Quality EPA P4'!G34="","",IF(LEFT('SH Quality EPA P4'!G34,1)="&lt;",$G$3*VALUE(RIGHT('SH Quality EPA P4'!G34,LEN('SH Quality EPA P4'!G34)-1)),IF(LEFT('SH Quality EPA P4'!G34,1)="&gt;",$G$2*VALUE(RIGHT('SH Quality EPA P4'!G34,LEN('SH Quality EPA P4'!G34)-1)),'SH Quality EPA P4'!G34)))</f>
        <v/>
      </c>
      <c r="T29" s="38" t="str">
        <f>IF(AND('Data Tab - SH EPA P5'!$C58&gt;='SH Intermediate'!$C$2,'Data Tab - SH EPA P5'!$C58&lt;=EDATE('SH Intermediate'!$C$2,12),'Data Tab - SH EPA P5'!Z58&lt;&gt;""),'Data Tab - SH EPA P5'!$C58,"")</f>
        <v/>
      </c>
      <c r="V29" s="32" t="str">
        <f>'SH Quality EPA P5'!B34</f>
        <v/>
      </c>
      <c r="W29" s="67" t="str">
        <f>IF('SH Quality EPA P5'!C34="","",IF(LEFT('SH Quality EPA P5'!C34,1)="&lt;",$G$3*VALUE(RIGHT('SH Quality EPA P5'!C34,LEN('SH Quality EPA P5'!C34)-1)),IF(LEFT('SH Quality EPA P5'!C34,1)="&gt;",$G$2*VALUE(RIGHT('SH Quality EPA P5'!C34,LEN('SH Quality EPA P5'!C34)-1)),'SH Quality EPA P5'!C34)))</f>
        <v/>
      </c>
      <c r="X29" s="67" t="str">
        <f>IF('SH Quality EPA P5'!D34="","",IF(LEFT('SH Quality EPA P5'!D34,1)="&lt;",$G$3*VALUE(RIGHT('SH Quality EPA P5'!D34,LEN('SH Quality EPA P5'!D34)-1)),IF(LEFT('SH Quality EPA P5'!D34,1)="&gt;",$G$2*VALUE(RIGHT('SH Quality EPA P5'!D34,LEN('SH Quality EPA P5'!D34)-1)),'SH Quality EPA P5'!D34)))</f>
        <v/>
      </c>
      <c r="Y29" s="67" t="str">
        <f>IF('SH Quality EPA P5'!E34="","",IF(LEFT('SH Quality EPA P5'!E34,1)="&lt;",$G$3*VALUE(RIGHT('SH Quality EPA P5'!E34,LEN('SH Quality EPA P5'!E34)-1)),IF(LEFT('SH Quality EPA P5'!E34,1)="&gt;",$G$2*VALUE(RIGHT('SH Quality EPA P5'!E34,LEN('SH Quality EPA P5'!E34)-1)),'SH Quality EPA P5'!E34)))</f>
        <v/>
      </c>
      <c r="Z29" s="67" t="str">
        <f>IF('SH Quality EPA P5'!F34="","",IF(LEFT('SH Quality EPA P5'!F34,1)="&lt;",$G$3*VALUE(RIGHT('SH Quality EPA P5'!F34,LEN('SH Quality EPA P5'!F34)-1)),IF(LEFT('SH Quality EPA P5'!F34,1)="&gt;",$G$2*VALUE(RIGHT('SH Quality EPA P5'!F34,LEN('SH Quality EPA P5'!F34)-1)),'SH Quality EPA P5'!F34)))</f>
        <v/>
      </c>
      <c r="AA29" s="67" t="str">
        <f>IF('SH Quality EPA P5'!G34="","",IF(LEFT('SH Quality EPA P5'!G34,1)="&lt;",$G$3*VALUE(RIGHT('SH Quality EPA P5'!G34,LEN('SH Quality EPA P5'!G34)-1)),IF(LEFT('SH Quality EPA P5'!G34,1)="&gt;",$G$2*VALUE(RIGHT('SH Quality EPA P5'!G34,LEN('SH Quality EPA P5'!G34)-1)),'SH Quality EPA P5'!G34)))</f>
        <v/>
      </c>
    </row>
    <row r="30" spans="3:27" x14ac:dyDescent="0.2">
      <c r="C30" s="38" t="str">
        <f>IF(AND('Data Tab - SH EPA P3'!$C59&gt;='SH Intermediate'!$C$2,'Data Tab - SH EPA P3'!$C59&lt;=EDATE('SH Intermediate'!$C$2,12),'Data Tab - SH EPA P3'!AB59&lt;&gt;""),'Data Tab - SH EPA P3'!$C59,"")</f>
        <v/>
      </c>
      <c r="E30" s="34" t="str">
        <f>'SH Quality EPA P3'!B35</f>
        <v/>
      </c>
      <c r="F30" s="68" t="str">
        <f>IF('SH Quality EPA P3'!C35="","",IF(LEFT('SH Quality EPA P3'!C35,1)="&lt;",$G$3*VALUE(RIGHT('SH Quality EPA P3'!C35,LEN('SH Quality EPA P3'!C35)-1)),IF(LEFT('SH Quality EPA P3'!C35,1)="&gt;",$G$2*VALUE(RIGHT('SH Quality EPA P3'!C35,LEN('SH Quality EPA P3'!C35)-1)),'SH Quality EPA P3'!C35)))</f>
        <v/>
      </c>
      <c r="G30" t="str">
        <f>IF('SH Quality EPA P3'!D35="","",IF(LEFT('SH Quality EPA P3'!D35,1)="&lt;",$G$3*VALUE(RIGHT('SH Quality EPA P3'!D35,LEN('SH Quality EPA P3'!D35)-1)),IF(LEFT('SH Quality EPA P3'!D35,1)="&gt;",$G$2*VALUE(RIGHT('SH Quality EPA P3'!D35,LEN('SH Quality EPA P3'!D35)-1)),'SH Quality EPA P3'!D35)))</f>
        <v/>
      </c>
      <c r="H30" t="str">
        <f>IF('SH Quality EPA P3'!E35="","",IF(LEFT('SH Quality EPA P3'!E35,1)="&lt;",$G$3*VALUE(RIGHT('SH Quality EPA P3'!E35,LEN('SH Quality EPA P3'!E35)-1)),IF(LEFT('SH Quality EPA P3'!E35,1)="&gt;",$G$2*VALUE(RIGHT('SH Quality EPA P3'!E35,LEN('SH Quality EPA P3'!E35)-1)),'SH Quality EPA P3'!E35)))</f>
        <v/>
      </c>
      <c r="I30" s="57" t="str">
        <f>IF('SH Quality EPA P3'!F35="","",IF(LEFT('SH Quality EPA P3'!F35,1)="&lt;",$G$3*VALUE(RIGHT('SH Quality EPA P3'!F35,LEN('SH Quality EPA P3'!F35)-1)),IF(LEFT('SH Quality EPA P3'!F35,1)="&gt;",$G$2*VALUE(RIGHT('SH Quality EPA P3'!F35,LEN('SH Quality EPA P3'!F35)-1)),'SH Quality EPA P3'!F35)))</f>
        <v/>
      </c>
      <c r="K30" s="38" t="str">
        <f>IF(AND('Data Tab - SH EPA P4'!$C59&gt;='SH Intermediate'!$C$2,'Data Tab - SH EPA P4'!$C59&lt;=EDATE('SH Intermediate'!$C$2,12),'Data Tab - SH EPA P4'!Z59&lt;&gt;""),'Data Tab - SH EPA P4'!$C59,"")</f>
        <v/>
      </c>
      <c r="M30" s="32" t="str">
        <f>'SH Quality EPA P4'!B35</f>
        <v/>
      </c>
      <c r="N30" s="67" t="str">
        <f>IF('SH Quality EPA P4'!C35="","",IF(LEFT('SH Quality EPA P4'!C35,1)="&lt;",$G$3*VALUE(RIGHT('SH Quality EPA P4'!C35,LEN('SH Quality EPA P4'!C35)-1)),IF(LEFT('SH Quality EPA P4'!C35,1)="&gt;",$G$2*VALUE(RIGHT('SH Quality EPA P4'!C35,LEN('SH Quality EPA P4'!C35)-1)),'SH Quality EPA P4'!C35)))</f>
        <v/>
      </c>
      <c r="O30" s="33" t="str">
        <f>IF('SH Quality EPA P4'!D35="","",IF(LEFT('SH Quality EPA P4'!D35,1)="&lt;",$G$3*VALUE(RIGHT('SH Quality EPA P4'!D35,LEN('SH Quality EPA P4'!D35)-1)),IF(LEFT('SH Quality EPA P4'!D35,1)="&gt;",$G$2*VALUE(RIGHT('SH Quality EPA P4'!D35,LEN('SH Quality EPA P4'!D35)-1)),'SH Quality EPA P4'!D35)))</f>
        <v/>
      </c>
      <c r="P30" s="33" t="str">
        <f>IF('SH Quality EPA P4'!E35="","",IF(LEFT('SH Quality EPA P4'!E35,1)="&lt;",$G$3*VALUE(RIGHT('SH Quality EPA P4'!E35,LEN('SH Quality EPA P4'!E35)-1)),IF(LEFT('SH Quality EPA P4'!E35,1)="&gt;",$G$2*VALUE(RIGHT('SH Quality EPA P4'!E35,LEN('SH Quality EPA P4'!E35)-1)),'SH Quality EPA P4'!E35)))</f>
        <v/>
      </c>
      <c r="Q30" s="56" t="str">
        <f>IF('SH Quality EPA P4'!F35="","",IF(LEFT('SH Quality EPA P4'!F35,1)="&lt;",$G$3*VALUE(RIGHT('SH Quality EPA P4'!F35,LEN('SH Quality EPA P4'!F35)-1)),IF(LEFT('SH Quality EPA P4'!F35,1)="&gt;",$G$2*VALUE(RIGHT('SH Quality EPA P4'!F35,LEN('SH Quality EPA P4'!F35)-1)),'SH Quality EPA P4'!F35)))</f>
        <v/>
      </c>
      <c r="R30" s="56" t="str">
        <f>IF('SH Quality EPA P4'!G35="","",IF(LEFT('SH Quality EPA P4'!G35,1)="&lt;",$G$3*VALUE(RIGHT('SH Quality EPA P4'!G35,LEN('SH Quality EPA P4'!G35)-1)),IF(LEFT('SH Quality EPA P4'!G35,1)="&gt;",$G$2*VALUE(RIGHT('SH Quality EPA P4'!G35,LEN('SH Quality EPA P4'!G35)-1)),'SH Quality EPA P4'!G35)))</f>
        <v/>
      </c>
      <c r="T30" s="38" t="str">
        <f>IF(AND('Data Tab - SH EPA P5'!$C59&gt;='SH Intermediate'!$C$2,'Data Tab - SH EPA P5'!$C59&lt;=EDATE('SH Intermediate'!$C$2,12),'Data Tab - SH EPA P5'!Z59&lt;&gt;""),'Data Tab - SH EPA P5'!$C59,"")</f>
        <v/>
      </c>
      <c r="V30" s="32" t="str">
        <f>'SH Quality EPA P5'!B35</f>
        <v/>
      </c>
      <c r="W30" s="67" t="str">
        <f>IF('SH Quality EPA P5'!C35="","",IF(LEFT('SH Quality EPA P5'!C35,1)="&lt;",$G$3*VALUE(RIGHT('SH Quality EPA P5'!C35,LEN('SH Quality EPA P5'!C35)-1)),IF(LEFT('SH Quality EPA P5'!C35,1)="&gt;",$G$2*VALUE(RIGHT('SH Quality EPA P5'!C35,LEN('SH Quality EPA P5'!C35)-1)),'SH Quality EPA P5'!C35)))</f>
        <v/>
      </c>
      <c r="X30" s="67" t="str">
        <f>IF('SH Quality EPA P5'!D35="","",IF(LEFT('SH Quality EPA P5'!D35,1)="&lt;",$G$3*VALUE(RIGHT('SH Quality EPA P5'!D35,LEN('SH Quality EPA P5'!D35)-1)),IF(LEFT('SH Quality EPA P5'!D35,1)="&gt;",$G$2*VALUE(RIGHT('SH Quality EPA P5'!D35,LEN('SH Quality EPA P5'!D35)-1)),'SH Quality EPA P5'!D35)))</f>
        <v/>
      </c>
      <c r="Y30" s="67" t="str">
        <f>IF('SH Quality EPA P5'!E35="","",IF(LEFT('SH Quality EPA P5'!E35,1)="&lt;",$G$3*VALUE(RIGHT('SH Quality EPA P5'!E35,LEN('SH Quality EPA P5'!E35)-1)),IF(LEFT('SH Quality EPA P5'!E35,1)="&gt;",$G$2*VALUE(RIGHT('SH Quality EPA P5'!E35,LEN('SH Quality EPA P5'!E35)-1)),'SH Quality EPA P5'!E35)))</f>
        <v/>
      </c>
      <c r="Z30" s="67" t="str">
        <f>IF('SH Quality EPA P5'!F35="","",IF(LEFT('SH Quality EPA P5'!F35,1)="&lt;",$G$3*VALUE(RIGHT('SH Quality EPA P5'!F35,LEN('SH Quality EPA P5'!F35)-1)),IF(LEFT('SH Quality EPA P5'!F35,1)="&gt;",$G$2*VALUE(RIGHT('SH Quality EPA P5'!F35,LEN('SH Quality EPA P5'!F35)-1)),'SH Quality EPA P5'!F35)))</f>
        <v/>
      </c>
      <c r="AA30" s="67" t="str">
        <f>IF('SH Quality EPA P5'!G35="","",IF(LEFT('SH Quality EPA P5'!G35,1)="&lt;",$G$3*VALUE(RIGHT('SH Quality EPA P5'!G35,LEN('SH Quality EPA P5'!G35)-1)),IF(LEFT('SH Quality EPA P5'!G35,1)="&gt;",$G$2*VALUE(RIGHT('SH Quality EPA P5'!G35,LEN('SH Quality EPA P5'!G35)-1)),'SH Quality EPA P5'!G35)))</f>
        <v/>
      </c>
    </row>
    <row r="31" spans="3:27" x14ac:dyDescent="0.2">
      <c r="C31" s="38" t="str">
        <f>IF(AND('Data Tab - SH EPA P3'!$C60&gt;='SH Intermediate'!$C$2,'Data Tab - SH EPA P3'!$C60&lt;=EDATE('SH Intermediate'!$C$2,12),'Data Tab - SH EPA P3'!AB60&lt;&gt;""),'Data Tab - SH EPA P3'!$C60,"")</f>
        <v/>
      </c>
      <c r="E31" s="34" t="str">
        <f>'SH Quality EPA P3'!B36</f>
        <v/>
      </c>
      <c r="F31" s="68" t="str">
        <f>IF('SH Quality EPA P3'!C36="","",IF(LEFT('SH Quality EPA P3'!C36,1)="&lt;",$G$3*VALUE(RIGHT('SH Quality EPA P3'!C36,LEN('SH Quality EPA P3'!C36)-1)),IF(LEFT('SH Quality EPA P3'!C36,1)="&gt;",$G$2*VALUE(RIGHT('SH Quality EPA P3'!C36,LEN('SH Quality EPA P3'!C36)-1)),'SH Quality EPA P3'!C36)))</f>
        <v/>
      </c>
      <c r="G31" t="str">
        <f>IF('SH Quality EPA P3'!D36="","",IF(LEFT('SH Quality EPA P3'!D36,1)="&lt;",$G$3*VALUE(RIGHT('SH Quality EPA P3'!D36,LEN('SH Quality EPA P3'!D36)-1)),IF(LEFT('SH Quality EPA P3'!D36,1)="&gt;",$G$2*VALUE(RIGHT('SH Quality EPA P3'!D36,LEN('SH Quality EPA P3'!D36)-1)),'SH Quality EPA P3'!D36)))</f>
        <v/>
      </c>
      <c r="H31" t="str">
        <f>IF('SH Quality EPA P3'!E36="","",IF(LEFT('SH Quality EPA P3'!E36,1)="&lt;",$G$3*VALUE(RIGHT('SH Quality EPA P3'!E36,LEN('SH Quality EPA P3'!E36)-1)),IF(LEFT('SH Quality EPA P3'!E36,1)="&gt;",$G$2*VALUE(RIGHT('SH Quality EPA P3'!E36,LEN('SH Quality EPA P3'!E36)-1)),'SH Quality EPA P3'!E36)))</f>
        <v/>
      </c>
      <c r="I31" s="57" t="str">
        <f>IF('SH Quality EPA P3'!F36="","",IF(LEFT('SH Quality EPA P3'!F36,1)="&lt;",$G$3*VALUE(RIGHT('SH Quality EPA P3'!F36,LEN('SH Quality EPA P3'!F36)-1)),IF(LEFT('SH Quality EPA P3'!F36,1)="&gt;",$G$2*VALUE(RIGHT('SH Quality EPA P3'!F36,LEN('SH Quality EPA P3'!F36)-1)),'SH Quality EPA P3'!F36)))</f>
        <v/>
      </c>
      <c r="K31" s="38" t="str">
        <f>IF(AND('Data Tab - SH EPA P4'!$C60&gt;='SH Intermediate'!$C$2,'Data Tab - SH EPA P4'!$C60&lt;=EDATE('SH Intermediate'!$C$2,12),'Data Tab - SH EPA P4'!Z60&lt;&gt;""),'Data Tab - SH EPA P4'!$C60,"")</f>
        <v/>
      </c>
      <c r="M31" s="32" t="str">
        <f>'SH Quality EPA P4'!B36</f>
        <v/>
      </c>
      <c r="N31" s="67" t="str">
        <f>IF('SH Quality EPA P4'!C36="","",IF(LEFT('SH Quality EPA P4'!C36,1)="&lt;",$G$3*VALUE(RIGHT('SH Quality EPA P4'!C36,LEN('SH Quality EPA P4'!C36)-1)),IF(LEFT('SH Quality EPA P4'!C36,1)="&gt;",$G$2*VALUE(RIGHT('SH Quality EPA P4'!C36,LEN('SH Quality EPA P4'!C36)-1)),'SH Quality EPA P4'!C36)))</f>
        <v/>
      </c>
      <c r="O31" s="33" t="str">
        <f>IF('SH Quality EPA P4'!D36="","",IF(LEFT('SH Quality EPA P4'!D36,1)="&lt;",$G$3*VALUE(RIGHT('SH Quality EPA P4'!D36,LEN('SH Quality EPA P4'!D36)-1)),IF(LEFT('SH Quality EPA P4'!D36,1)="&gt;",$G$2*VALUE(RIGHT('SH Quality EPA P4'!D36,LEN('SH Quality EPA P4'!D36)-1)),'SH Quality EPA P4'!D36)))</f>
        <v/>
      </c>
      <c r="P31" s="33" t="str">
        <f>IF('SH Quality EPA P4'!E36="","",IF(LEFT('SH Quality EPA P4'!E36,1)="&lt;",$G$3*VALUE(RIGHT('SH Quality EPA P4'!E36,LEN('SH Quality EPA P4'!E36)-1)),IF(LEFT('SH Quality EPA P4'!E36,1)="&gt;",$G$2*VALUE(RIGHT('SH Quality EPA P4'!E36,LEN('SH Quality EPA P4'!E36)-1)),'SH Quality EPA P4'!E36)))</f>
        <v/>
      </c>
      <c r="Q31" s="56" t="str">
        <f>IF('SH Quality EPA P4'!F36="","",IF(LEFT('SH Quality EPA P4'!F36,1)="&lt;",$G$3*VALUE(RIGHT('SH Quality EPA P4'!F36,LEN('SH Quality EPA P4'!F36)-1)),IF(LEFT('SH Quality EPA P4'!F36,1)="&gt;",$G$2*VALUE(RIGHT('SH Quality EPA P4'!F36,LEN('SH Quality EPA P4'!F36)-1)),'SH Quality EPA P4'!F36)))</f>
        <v/>
      </c>
      <c r="R31" s="56" t="str">
        <f>IF('SH Quality EPA P4'!G36="","",IF(LEFT('SH Quality EPA P4'!G36,1)="&lt;",$G$3*VALUE(RIGHT('SH Quality EPA P4'!G36,LEN('SH Quality EPA P4'!G36)-1)),IF(LEFT('SH Quality EPA P4'!G36,1)="&gt;",$G$2*VALUE(RIGHT('SH Quality EPA P4'!G36,LEN('SH Quality EPA P4'!G36)-1)),'SH Quality EPA P4'!G36)))</f>
        <v/>
      </c>
      <c r="T31" s="38" t="str">
        <f>IF(AND('Data Tab - SH EPA P5'!$C60&gt;='SH Intermediate'!$C$2,'Data Tab - SH EPA P5'!$C60&lt;=EDATE('SH Intermediate'!$C$2,12),'Data Tab - SH EPA P5'!Z60&lt;&gt;""),'Data Tab - SH EPA P5'!$C60,"")</f>
        <v/>
      </c>
      <c r="V31" s="32" t="str">
        <f>'SH Quality EPA P5'!B36</f>
        <v/>
      </c>
      <c r="W31" s="67" t="str">
        <f>IF('SH Quality EPA P5'!C36="","",IF(LEFT('SH Quality EPA P5'!C36,1)="&lt;",$G$3*VALUE(RIGHT('SH Quality EPA P5'!C36,LEN('SH Quality EPA P5'!C36)-1)),IF(LEFT('SH Quality EPA P5'!C36,1)="&gt;",$G$2*VALUE(RIGHT('SH Quality EPA P5'!C36,LEN('SH Quality EPA P5'!C36)-1)),'SH Quality EPA P5'!C36)))</f>
        <v/>
      </c>
      <c r="X31" s="67" t="str">
        <f>IF('SH Quality EPA P5'!D36="","",IF(LEFT('SH Quality EPA P5'!D36,1)="&lt;",$G$3*VALUE(RIGHT('SH Quality EPA P5'!D36,LEN('SH Quality EPA P5'!D36)-1)),IF(LEFT('SH Quality EPA P5'!D36,1)="&gt;",$G$2*VALUE(RIGHT('SH Quality EPA P5'!D36,LEN('SH Quality EPA P5'!D36)-1)),'SH Quality EPA P5'!D36)))</f>
        <v/>
      </c>
      <c r="Y31" s="67" t="str">
        <f>IF('SH Quality EPA P5'!E36="","",IF(LEFT('SH Quality EPA P5'!E36,1)="&lt;",$G$3*VALUE(RIGHT('SH Quality EPA P5'!E36,LEN('SH Quality EPA P5'!E36)-1)),IF(LEFT('SH Quality EPA P5'!E36,1)="&gt;",$G$2*VALUE(RIGHT('SH Quality EPA P5'!E36,LEN('SH Quality EPA P5'!E36)-1)),'SH Quality EPA P5'!E36)))</f>
        <v/>
      </c>
      <c r="Z31" s="67" t="str">
        <f>IF('SH Quality EPA P5'!F36="","",IF(LEFT('SH Quality EPA P5'!F36,1)="&lt;",$G$3*VALUE(RIGHT('SH Quality EPA P5'!F36,LEN('SH Quality EPA P5'!F36)-1)),IF(LEFT('SH Quality EPA P5'!F36,1)="&gt;",$G$2*VALUE(RIGHT('SH Quality EPA P5'!F36,LEN('SH Quality EPA P5'!F36)-1)),'SH Quality EPA P5'!F36)))</f>
        <v/>
      </c>
      <c r="AA31" s="67" t="str">
        <f>IF('SH Quality EPA P5'!G36="","",IF(LEFT('SH Quality EPA P5'!G36,1)="&lt;",$G$3*VALUE(RIGHT('SH Quality EPA P5'!G36,LEN('SH Quality EPA P5'!G36)-1)),IF(LEFT('SH Quality EPA P5'!G36,1)="&gt;",$G$2*VALUE(RIGHT('SH Quality EPA P5'!G36,LEN('SH Quality EPA P5'!G36)-1)),'SH Quality EPA P5'!G36)))</f>
        <v/>
      </c>
    </row>
    <row r="32" spans="3:27" x14ac:dyDescent="0.2">
      <c r="C32" s="38" t="str">
        <f>IF(AND('Data Tab - SH EPA P3'!$C61&gt;='SH Intermediate'!$C$2,'Data Tab - SH EPA P3'!$C61&lt;=EDATE('SH Intermediate'!$C$2,12),'Data Tab - SH EPA P3'!AB61&lt;&gt;""),'Data Tab - SH EPA P3'!$C61,"")</f>
        <v/>
      </c>
      <c r="E32" s="34" t="str">
        <f>'SH Quality EPA P3'!B37</f>
        <v/>
      </c>
      <c r="F32" s="68" t="str">
        <f>IF('SH Quality EPA P3'!C37="","",IF(LEFT('SH Quality EPA P3'!C37,1)="&lt;",$G$3*VALUE(RIGHT('SH Quality EPA P3'!C37,LEN('SH Quality EPA P3'!C37)-1)),IF(LEFT('SH Quality EPA P3'!C37,1)="&gt;",$G$2*VALUE(RIGHT('SH Quality EPA P3'!C37,LEN('SH Quality EPA P3'!C37)-1)),'SH Quality EPA P3'!C37)))</f>
        <v/>
      </c>
      <c r="G32" t="str">
        <f>IF('SH Quality EPA P3'!D37="","",IF(LEFT('SH Quality EPA P3'!D37,1)="&lt;",$G$3*VALUE(RIGHT('SH Quality EPA P3'!D37,LEN('SH Quality EPA P3'!D37)-1)),IF(LEFT('SH Quality EPA P3'!D37,1)="&gt;",$G$2*VALUE(RIGHT('SH Quality EPA P3'!D37,LEN('SH Quality EPA P3'!D37)-1)),'SH Quality EPA P3'!D37)))</f>
        <v/>
      </c>
      <c r="H32" t="str">
        <f>IF('SH Quality EPA P3'!E37="","",IF(LEFT('SH Quality EPA P3'!E37,1)="&lt;",$G$3*VALUE(RIGHT('SH Quality EPA P3'!E37,LEN('SH Quality EPA P3'!E37)-1)),IF(LEFT('SH Quality EPA P3'!E37,1)="&gt;",$G$2*VALUE(RIGHT('SH Quality EPA P3'!E37,LEN('SH Quality EPA P3'!E37)-1)),'SH Quality EPA P3'!E37)))</f>
        <v/>
      </c>
      <c r="I32" s="57" t="str">
        <f>IF('SH Quality EPA P3'!F37="","",IF(LEFT('SH Quality EPA P3'!F37,1)="&lt;",$G$3*VALUE(RIGHT('SH Quality EPA P3'!F37,LEN('SH Quality EPA P3'!F37)-1)),IF(LEFT('SH Quality EPA P3'!F37,1)="&gt;",$G$2*VALUE(RIGHT('SH Quality EPA P3'!F37,LEN('SH Quality EPA P3'!F37)-1)),'SH Quality EPA P3'!F37)))</f>
        <v/>
      </c>
      <c r="K32" s="38" t="str">
        <f>IF(AND('Data Tab - SH EPA P4'!$C61&gt;='SH Intermediate'!$C$2,'Data Tab - SH EPA P4'!$C61&lt;=EDATE('SH Intermediate'!$C$2,12),'Data Tab - SH EPA P4'!Z61&lt;&gt;""),'Data Tab - SH EPA P4'!$C61,"")</f>
        <v/>
      </c>
      <c r="M32" s="32" t="str">
        <f>'SH Quality EPA P4'!B37</f>
        <v/>
      </c>
      <c r="N32" s="67" t="str">
        <f>IF('SH Quality EPA P4'!C37="","",IF(LEFT('SH Quality EPA P4'!C37,1)="&lt;",$G$3*VALUE(RIGHT('SH Quality EPA P4'!C37,LEN('SH Quality EPA P4'!C37)-1)),IF(LEFT('SH Quality EPA P4'!C37,1)="&gt;",$G$2*VALUE(RIGHT('SH Quality EPA P4'!C37,LEN('SH Quality EPA P4'!C37)-1)),'SH Quality EPA P4'!C37)))</f>
        <v/>
      </c>
      <c r="O32" s="33" t="str">
        <f>IF('SH Quality EPA P4'!D37="","",IF(LEFT('SH Quality EPA P4'!D37,1)="&lt;",$G$3*VALUE(RIGHT('SH Quality EPA P4'!D37,LEN('SH Quality EPA P4'!D37)-1)),IF(LEFT('SH Quality EPA P4'!D37,1)="&gt;",$G$2*VALUE(RIGHT('SH Quality EPA P4'!D37,LEN('SH Quality EPA P4'!D37)-1)),'SH Quality EPA P4'!D37)))</f>
        <v/>
      </c>
      <c r="P32" s="33" t="str">
        <f>IF('SH Quality EPA P4'!E37="","",IF(LEFT('SH Quality EPA P4'!E37,1)="&lt;",$G$3*VALUE(RIGHT('SH Quality EPA P4'!E37,LEN('SH Quality EPA P4'!E37)-1)),IF(LEFT('SH Quality EPA P4'!E37,1)="&gt;",$G$2*VALUE(RIGHT('SH Quality EPA P4'!E37,LEN('SH Quality EPA P4'!E37)-1)),'SH Quality EPA P4'!E37)))</f>
        <v/>
      </c>
      <c r="Q32" s="56" t="str">
        <f>IF('SH Quality EPA P4'!F37="","",IF(LEFT('SH Quality EPA P4'!F37,1)="&lt;",$G$3*VALUE(RIGHT('SH Quality EPA P4'!F37,LEN('SH Quality EPA P4'!F37)-1)),IF(LEFT('SH Quality EPA P4'!F37,1)="&gt;",$G$2*VALUE(RIGHT('SH Quality EPA P4'!F37,LEN('SH Quality EPA P4'!F37)-1)),'SH Quality EPA P4'!F37)))</f>
        <v/>
      </c>
      <c r="R32" s="56" t="str">
        <f>IF('SH Quality EPA P4'!G37="","",IF(LEFT('SH Quality EPA P4'!G37,1)="&lt;",$G$3*VALUE(RIGHT('SH Quality EPA P4'!G37,LEN('SH Quality EPA P4'!G37)-1)),IF(LEFT('SH Quality EPA P4'!G37,1)="&gt;",$G$2*VALUE(RIGHT('SH Quality EPA P4'!G37,LEN('SH Quality EPA P4'!G37)-1)),'SH Quality EPA P4'!G37)))</f>
        <v/>
      </c>
      <c r="T32" s="38" t="str">
        <f>IF(AND('Data Tab - SH EPA P5'!$C61&gt;='SH Intermediate'!$C$2,'Data Tab - SH EPA P5'!$C61&lt;=EDATE('SH Intermediate'!$C$2,12),'Data Tab - SH EPA P5'!Z61&lt;&gt;""),'Data Tab - SH EPA P5'!$C61,"")</f>
        <v/>
      </c>
      <c r="V32" s="32" t="str">
        <f>'SH Quality EPA P5'!B37</f>
        <v/>
      </c>
      <c r="W32" s="67" t="str">
        <f>IF('SH Quality EPA P5'!C37="","",IF(LEFT('SH Quality EPA P5'!C37,1)="&lt;",$G$3*VALUE(RIGHT('SH Quality EPA P5'!C37,LEN('SH Quality EPA P5'!C37)-1)),IF(LEFT('SH Quality EPA P5'!C37,1)="&gt;",$G$2*VALUE(RIGHT('SH Quality EPA P5'!C37,LEN('SH Quality EPA P5'!C37)-1)),'SH Quality EPA P5'!C37)))</f>
        <v/>
      </c>
      <c r="X32" s="67" t="str">
        <f>IF('SH Quality EPA P5'!D37="","",IF(LEFT('SH Quality EPA P5'!D37,1)="&lt;",$G$3*VALUE(RIGHT('SH Quality EPA P5'!D37,LEN('SH Quality EPA P5'!D37)-1)),IF(LEFT('SH Quality EPA P5'!D37,1)="&gt;",$G$2*VALUE(RIGHT('SH Quality EPA P5'!D37,LEN('SH Quality EPA P5'!D37)-1)),'SH Quality EPA P5'!D37)))</f>
        <v/>
      </c>
      <c r="Y32" s="67" t="str">
        <f>IF('SH Quality EPA P5'!E37="","",IF(LEFT('SH Quality EPA P5'!E37,1)="&lt;",$G$3*VALUE(RIGHT('SH Quality EPA P5'!E37,LEN('SH Quality EPA P5'!E37)-1)),IF(LEFT('SH Quality EPA P5'!E37,1)="&gt;",$G$2*VALUE(RIGHT('SH Quality EPA P5'!E37,LEN('SH Quality EPA P5'!E37)-1)),'SH Quality EPA P5'!E37)))</f>
        <v/>
      </c>
      <c r="Z32" s="67" t="str">
        <f>IF('SH Quality EPA P5'!F37="","",IF(LEFT('SH Quality EPA P5'!F37,1)="&lt;",$G$3*VALUE(RIGHT('SH Quality EPA P5'!F37,LEN('SH Quality EPA P5'!F37)-1)),IF(LEFT('SH Quality EPA P5'!F37,1)="&gt;",$G$2*VALUE(RIGHT('SH Quality EPA P5'!F37,LEN('SH Quality EPA P5'!F37)-1)),'SH Quality EPA P5'!F37)))</f>
        <v/>
      </c>
      <c r="AA32" s="67" t="str">
        <f>IF('SH Quality EPA P5'!G37="","",IF(LEFT('SH Quality EPA P5'!G37,1)="&lt;",$G$3*VALUE(RIGHT('SH Quality EPA P5'!G37,LEN('SH Quality EPA P5'!G37)-1)),IF(LEFT('SH Quality EPA P5'!G37,1)="&gt;",$G$2*VALUE(RIGHT('SH Quality EPA P5'!G37,LEN('SH Quality EPA P5'!G37)-1)),'SH Quality EPA P5'!G37)))</f>
        <v/>
      </c>
    </row>
    <row r="33" spans="3:27" x14ac:dyDescent="0.2">
      <c r="C33" s="38" t="str">
        <f>IF(AND('Data Tab - SH EPA P3'!$C62&gt;='SH Intermediate'!$C$2,'Data Tab - SH EPA P3'!$C62&lt;=EDATE('SH Intermediate'!$C$2,12),'Data Tab - SH EPA P3'!AB62&lt;&gt;""),'Data Tab - SH EPA P3'!$C62,"")</f>
        <v/>
      </c>
      <c r="E33" s="34" t="str">
        <f>'SH Quality EPA P3'!B38</f>
        <v/>
      </c>
      <c r="F33" s="68" t="str">
        <f>IF('SH Quality EPA P3'!C38="","",IF(LEFT('SH Quality EPA P3'!C38,1)="&lt;",$G$3*VALUE(RIGHT('SH Quality EPA P3'!C38,LEN('SH Quality EPA P3'!C38)-1)),IF(LEFT('SH Quality EPA P3'!C38,1)="&gt;",$G$2*VALUE(RIGHT('SH Quality EPA P3'!C38,LEN('SH Quality EPA P3'!C38)-1)),'SH Quality EPA P3'!C38)))</f>
        <v/>
      </c>
      <c r="G33" t="str">
        <f>IF('SH Quality EPA P3'!D38="","",IF(LEFT('SH Quality EPA P3'!D38,1)="&lt;",$G$3*VALUE(RIGHT('SH Quality EPA P3'!D38,LEN('SH Quality EPA P3'!D38)-1)),IF(LEFT('SH Quality EPA P3'!D38,1)="&gt;",$G$2*VALUE(RIGHT('SH Quality EPA P3'!D38,LEN('SH Quality EPA P3'!D38)-1)),'SH Quality EPA P3'!D38)))</f>
        <v/>
      </c>
      <c r="H33" t="str">
        <f>IF('SH Quality EPA P3'!E38="","",IF(LEFT('SH Quality EPA P3'!E38,1)="&lt;",$G$3*VALUE(RIGHT('SH Quality EPA P3'!E38,LEN('SH Quality EPA P3'!E38)-1)),IF(LEFT('SH Quality EPA P3'!E38,1)="&gt;",$G$2*VALUE(RIGHT('SH Quality EPA P3'!E38,LEN('SH Quality EPA P3'!E38)-1)),'SH Quality EPA P3'!E38)))</f>
        <v/>
      </c>
      <c r="I33" s="57" t="str">
        <f>IF('SH Quality EPA P3'!F38="","",IF(LEFT('SH Quality EPA P3'!F38,1)="&lt;",$G$3*VALUE(RIGHT('SH Quality EPA P3'!F38,LEN('SH Quality EPA P3'!F38)-1)),IF(LEFT('SH Quality EPA P3'!F38,1)="&gt;",$G$2*VALUE(RIGHT('SH Quality EPA P3'!F38,LEN('SH Quality EPA P3'!F38)-1)),'SH Quality EPA P3'!F38)))</f>
        <v/>
      </c>
      <c r="K33" s="38" t="str">
        <f>IF(AND('Data Tab - SH EPA P4'!$C62&gt;='SH Intermediate'!$C$2,'Data Tab - SH EPA P4'!$C62&lt;=EDATE('SH Intermediate'!$C$2,12),'Data Tab - SH EPA P4'!Z62&lt;&gt;""),'Data Tab - SH EPA P4'!$C62,"")</f>
        <v/>
      </c>
      <c r="M33" s="32" t="str">
        <f>'SH Quality EPA P4'!B38</f>
        <v/>
      </c>
      <c r="N33" s="67" t="str">
        <f>IF('SH Quality EPA P4'!C38="","",IF(LEFT('SH Quality EPA P4'!C38,1)="&lt;",$G$3*VALUE(RIGHT('SH Quality EPA P4'!C38,LEN('SH Quality EPA P4'!C38)-1)),IF(LEFT('SH Quality EPA P4'!C38,1)="&gt;",$G$2*VALUE(RIGHT('SH Quality EPA P4'!C38,LEN('SH Quality EPA P4'!C38)-1)),'SH Quality EPA P4'!C38)))</f>
        <v/>
      </c>
      <c r="O33" s="33" t="str">
        <f>IF('SH Quality EPA P4'!D38="","",IF(LEFT('SH Quality EPA P4'!D38,1)="&lt;",$G$3*VALUE(RIGHT('SH Quality EPA P4'!D38,LEN('SH Quality EPA P4'!D38)-1)),IF(LEFT('SH Quality EPA P4'!D38,1)="&gt;",$G$2*VALUE(RIGHT('SH Quality EPA P4'!D38,LEN('SH Quality EPA P4'!D38)-1)),'SH Quality EPA P4'!D38)))</f>
        <v/>
      </c>
      <c r="P33" s="33" t="str">
        <f>IF('SH Quality EPA P4'!E38="","",IF(LEFT('SH Quality EPA P4'!E38,1)="&lt;",$G$3*VALUE(RIGHT('SH Quality EPA P4'!E38,LEN('SH Quality EPA P4'!E38)-1)),IF(LEFT('SH Quality EPA P4'!E38,1)="&gt;",$G$2*VALUE(RIGHT('SH Quality EPA P4'!E38,LEN('SH Quality EPA P4'!E38)-1)),'SH Quality EPA P4'!E38)))</f>
        <v/>
      </c>
      <c r="Q33" s="56" t="str">
        <f>IF('SH Quality EPA P4'!F38="","",IF(LEFT('SH Quality EPA P4'!F38,1)="&lt;",$G$3*VALUE(RIGHT('SH Quality EPA P4'!F38,LEN('SH Quality EPA P4'!F38)-1)),IF(LEFT('SH Quality EPA P4'!F38,1)="&gt;",$G$2*VALUE(RIGHT('SH Quality EPA P4'!F38,LEN('SH Quality EPA P4'!F38)-1)),'SH Quality EPA P4'!F38)))</f>
        <v/>
      </c>
      <c r="R33" s="56" t="str">
        <f>IF('SH Quality EPA P4'!G38="","",IF(LEFT('SH Quality EPA P4'!G38,1)="&lt;",$G$3*VALUE(RIGHT('SH Quality EPA P4'!G38,LEN('SH Quality EPA P4'!G38)-1)),IF(LEFT('SH Quality EPA P4'!G38,1)="&gt;",$G$2*VALUE(RIGHT('SH Quality EPA P4'!G38,LEN('SH Quality EPA P4'!G38)-1)),'SH Quality EPA P4'!G38)))</f>
        <v/>
      </c>
      <c r="T33" s="38" t="str">
        <f>IF(AND('Data Tab - SH EPA P5'!$C62&gt;='SH Intermediate'!$C$2,'Data Tab - SH EPA P5'!$C62&lt;=EDATE('SH Intermediate'!$C$2,12),'Data Tab - SH EPA P5'!Z62&lt;&gt;""),'Data Tab - SH EPA P5'!$C62,"")</f>
        <v/>
      </c>
      <c r="V33" s="32" t="str">
        <f>'SH Quality EPA P5'!B38</f>
        <v/>
      </c>
      <c r="W33" s="67" t="str">
        <f>IF('SH Quality EPA P5'!C38="","",IF(LEFT('SH Quality EPA P5'!C38,1)="&lt;",$G$3*VALUE(RIGHT('SH Quality EPA P5'!C38,LEN('SH Quality EPA P5'!C38)-1)),IF(LEFT('SH Quality EPA P5'!C38,1)="&gt;",$G$2*VALUE(RIGHT('SH Quality EPA P5'!C38,LEN('SH Quality EPA P5'!C38)-1)),'SH Quality EPA P5'!C38)))</f>
        <v/>
      </c>
      <c r="X33" s="67" t="str">
        <f>IF('SH Quality EPA P5'!D38="","",IF(LEFT('SH Quality EPA P5'!D38,1)="&lt;",$G$3*VALUE(RIGHT('SH Quality EPA P5'!D38,LEN('SH Quality EPA P5'!D38)-1)),IF(LEFT('SH Quality EPA P5'!D38,1)="&gt;",$G$2*VALUE(RIGHT('SH Quality EPA P5'!D38,LEN('SH Quality EPA P5'!D38)-1)),'SH Quality EPA P5'!D38)))</f>
        <v/>
      </c>
      <c r="Y33" s="67" t="str">
        <f>IF('SH Quality EPA P5'!E38="","",IF(LEFT('SH Quality EPA P5'!E38,1)="&lt;",$G$3*VALUE(RIGHT('SH Quality EPA P5'!E38,LEN('SH Quality EPA P5'!E38)-1)),IF(LEFT('SH Quality EPA P5'!E38,1)="&gt;",$G$2*VALUE(RIGHT('SH Quality EPA P5'!E38,LEN('SH Quality EPA P5'!E38)-1)),'SH Quality EPA P5'!E38)))</f>
        <v/>
      </c>
      <c r="Z33" s="67" t="str">
        <f>IF('SH Quality EPA P5'!F38="","",IF(LEFT('SH Quality EPA P5'!F38,1)="&lt;",$G$3*VALUE(RIGHT('SH Quality EPA P5'!F38,LEN('SH Quality EPA P5'!F38)-1)),IF(LEFT('SH Quality EPA P5'!F38,1)="&gt;",$G$2*VALUE(RIGHT('SH Quality EPA P5'!F38,LEN('SH Quality EPA P5'!F38)-1)),'SH Quality EPA P5'!F38)))</f>
        <v/>
      </c>
      <c r="AA33" s="67" t="str">
        <f>IF('SH Quality EPA P5'!G38="","",IF(LEFT('SH Quality EPA P5'!G38,1)="&lt;",$G$3*VALUE(RIGHT('SH Quality EPA P5'!G38,LEN('SH Quality EPA P5'!G38)-1)),IF(LEFT('SH Quality EPA P5'!G38,1)="&gt;",$G$2*VALUE(RIGHT('SH Quality EPA P5'!G38,LEN('SH Quality EPA P5'!G38)-1)),'SH Quality EPA P5'!G38)))</f>
        <v/>
      </c>
    </row>
    <row r="34" spans="3:27" x14ac:dyDescent="0.2">
      <c r="C34" s="38" t="str">
        <f>IF(AND('Data Tab - SH EPA P3'!$C63&gt;='SH Intermediate'!$C$2,'Data Tab - SH EPA P3'!$C63&lt;=EDATE('SH Intermediate'!$C$2,12),'Data Tab - SH EPA P3'!AB63&lt;&gt;""),'Data Tab - SH EPA P3'!$C63,"")</f>
        <v/>
      </c>
      <c r="E34" s="34" t="str">
        <f>'SH Quality EPA P3'!B39</f>
        <v/>
      </c>
      <c r="F34" s="68" t="str">
        <f>IF('SH Quality EPA P3'!C39="","",IF(LEFT('SH Quality EPA P3'!C39,1)="&lt;",$G$3*VALUE(RIGHT('SH Quality EPA P3'!C39,LEN('SH Quality EPA P3'!C39)-1)),IF(LEFT('SH Quality EPA P3'!C39,1)="&gt;",$G$2*VALUE(RIGHT('SH Quality EPA P3'!C39,LEN('SH Quality EPA P3'!C39)-1)),'SH Quality EPA P3'!C39)))</f>
        <v/>
      </c>
      <c r="G34" t="str">
        <f>IF('SH Quality EPA P3'!D39="","",IF(LEFT('SH Quality EPA P3'!D39,1)="&lt;",$G$3*VALUE(RIGHT('SH Quality EPA P3'!D39,LEN('SH Quality EPA P3'!D39)-1)),IF(LEFT('SH Quality EPA P3'!D39,1)="&gt;",$G$2*VALUE(RIGHT('SH Quality EPA P3'!D39,LEN('SH Quality EPA P3'!D39)-1)),'SH Quality EPA P3'!D39)))</f>
        <v/>
      </c>
      <c r="H34" t="str">
        <f>IF('SH Quality EPA P3'!E39="","",IF(LEFT('SH Quality EPA P3'!E39,1)="&lt;",$G$3*VALUE(RIGHT('SH Quality EPA P3'!E39,LEN('SH Quality EPA P3'!E39)-1)),IF(LEFT('SH Quality EPA P3'!E39,1)="&gt;",$G$2*VALUE(RIGHT('SH Quality EPA P3'!E39,LEN('SH Quality EPA P3'!E39)-1)),'SH Quality EPA P3'!E39)))</f>
        <v/>
      </c>
      <c r="I34" s="57" t="str">
        <f>IF('SH Quality EPA P3'!F39="","",IF(LEFT('SH Quality EPA P3'!F39,1)="&lt;",$G$3*VALUE(RIGHT('SH Quality EPA P3'!F39,LEN('SH Quality EPA P3'!F39)-1)),IF(LEFT('SH Quality EPA P3'!F39,1)="&gt;",$G$2*VALUE(RIGHT('SH Quality EPA P3'!F39,LEN('SH Quality EPA P3'!F39)-1)),'SH Quality EPA P3'!F39)))</f>
        <v/>
      </c>
      <c r="K34" s="38" t="str">
        <f>IF(AND('Data Tab - SH EPA P4'!$C63&gt;='SH Intermediate'!$C$2,'Data Tab - SH EPA P4'!$C63&lt;=EDATE('SH Intermediate'!$C$2,12),'Data Tab - SH EPA P4'!Z63&lt;&gt;""),'Data Tab - SH EPA P4'!$C63,"")</f>
        <v/>
      </c>
      <c r="M34" s="32" t="str">
        <f>'SH Quality EPA P4'!B39</f>
        <v/>
      </c>
      <c r="N34" s="67" t="str">
        <f>IF('SH Quality EPA P4'!C39="","",IF(LEFT('SH Quality EPA P4'!C39,1)="&lt;",$G$3*VALUE(RIGHT('SH Quality EPA P4'!C39,LEN('SH Quality EPA P4'!C39)-1)),IF(LEFT('SH Quality EPA P4'!C39,1)="&gt;",$G$2*VALUE(RIGHT('SH Quality EPA P4'!C39,LEN('SH Quality EPA P4'!C39)-1)),'SH Quality EPA P4'!C39)))</f>
        <v/>
      </c>
      <c r="O34" s="33" t="str">
        <f>IF('SH Quality EPA P4'!D39="","",IF(LEFT('SH Quality EPA P4'!D39,1)="&lt;",$G$3*VALUE(RIGHT('SH Quality EPA P4'!D39,LEN('SH Quality EPA P4'!D39)-1)),IF(LEFT('SH Quality EPA P4'!D39,1)="&gt;",$G$2*VALUE(RIGHT('SH Quality EPA P4'!D39,LEN('SH Quality EPA P4'!D39)-1)),'SH Quality EPA P4'!D39)))</f>
        <v/>
      </c>
      <c r="P34" s="33" t="str">
        <f>IF('SH Quality EPA P4'!E39="","",IF(LEFT('SH Quality EPA P4'!E39,1)="&lt;",$G$3*VALUE(RIGHT('SH Quality EPA P4'!E39,LEN('SH Quality EPA P4'!E39)-1)),IF(LEFT('SH Quality EPA P4'!E39,1)="&gt;",$G$2*VALUE(RIGHT('SH Quality EPA P4'!E39,LEN('SH Quality EPA P4'!E39)-1)),'SH Quality EPA P4'!E39)))</f>
        <v/>
      </c>
      <c r="Q34" s="56" t="str">
        <f>IF('SH Quality EPA P4'!F39="","",IF(LEFT('SH Quality EPA P4'!F39,1)="&lt;",$G$3*VALUE(RIGHT('SH Quality EPA P4'!F39,LEN('SH Quality EPA P4'!F39)-1)),IF(LEFT('SH Quality EPA P4'!F39,1)="&gt;",$G$2*VALUE(RIGHT('SH Quality EPA P4'!F39,LEN('SH Quality EPA P4'!F39)-1)),'SH Quality EPA P4'!F39)))</f>
        <v/>
      </c>
      <c r="R34" s="56" t="str">
        <f>IF('SH Quality EPA P4'!G39="","",IF(LEFT('SH Quality EPA P4'!G39,1)="&lt;",$G$3*VALUE(RIGHT('SH Quality EPA P4'!G39,LEN('SH Quality EPA P4'!G39)-1)),IF(LEFT('SH Quality EPA P4'!G39,1)="&gt;",$G$2*VALUE(RIGHT('SH Quality EPA P4'!G39,LEN('SH Quality EPA P4'!G39)-1)),'SH Quality EPA P4'!G39)))</f>
        <v/>
      </c>
      <c r="T34" s="38" t="str">
        <f>IF(AND('Data Tab - SH EPA P5'!$C63&gt;='SH Intermediate'!$C$2,'Data Tab - SH EPA P5'!$C63&lt;=EDATE('SH Intermediate'!$C$2,12),'Data Tab - SH EPA P5'!Z63&lt;&gt;""),'Data Tab - SH EPA P5'!$C63,"")</f>
        <v/>
      </c>
      <c r="V34" s="32" t="str">
        <f>'SH Quality EPA P5'!B39</f>
        <v/>
      </c>
      <c r="W34" s="67" t="str">
        <f>IF('SH Quality EPA P5'!C39="","",IF(LEFT('SH Quality EPA P5'!C39,1)="&lt;",$G$3*VALUE(RIGHT('SH Quality EPA P5'!C39,LEN('SH Quality EPA P5'!C39)-1)),IF(LEFT('SH Quality EPA P5'!C39,1)="&gt;",$G$2*VALUE(RIGHT('SH Quality EPA P5'!C39,LEN('SH Quality EPA P5'!C39)-1)),'SH Quality EPA P5'!C39)))</f>
        <v/>
      </c>
      <c r="X34" s="67" t="str">
        <f>IF('SH Quality EPA P5'!D39="","",IF(LEFT('SH Quality EPA P5'!D39,1)="&lt;",$G$3*VALUE(RIGHT('SH Quality EPA P5'!D39,LEN('SH Quality EPA P5'!D39)-1)),IF(LEFT('SH Quality EPA P5'!D39,1)="&gt;",$G$2*VALUE(RIGHT('SH Quality EPA P5'!D39,LEN('SH Quality EPA P5'!D39)-1)),'SH Quality EPA P5'!D39)))</f>
        <v/>
      </c>
      <c r="Y34" s="67" t="str">
        <f>IF('SH Quality EPA P5'!E39="","",IF(LEFT('SH Quality EPA P5'!E39,1)="&lt;",$G$3*VALUE(RIGHT('SH Quality EPA P5'!E39,LEN('SH Quality EPA P5'!E39)-1)),IF(LEFT('SH Quality EPA P5'!E39,1)="&gt;",$G$2*VALUE(RIGHT('SH Quality EPA P5'!E39,LEN('SH Quality EPA P5'!E39)-1)),'SH Quality EPA P5'!E39)))</f>
        <v/>
      </c>
      <c r="Z34" s="67" t="str">
        <f>IF('SH Quality EPA P5'!F39="","",IF(LEFT('SH Quality EPA P5'!F39,1)="&lt;",$G$3*VALUE(RIGHT('SH Quality EPA P5'!F39,LEN('SH Quality EPA P5'!F39)-1)),IF(LEFT('SH Quality EPA P5'!F39,1)="&gt;",$G$2*VALUE(RIGHT('SH Quality EPA P5'!F39,LEN('SH Quality EPA P5'!F39)-1)),'SH Quality EPA P5'!F39)))</f>
        <v/>
      </c>
      <c r="AA34" s="67" t="str">
        <f>IF('SH Quality EPA P5'!G39="","",IF(LEFT('SH Quality EPA P5'!G39,1)="&lt;",$G$3*VALUE(RIGHT('SH Quality EPA P5'!G39,LEN('SH Quality EPA P5'!G39)-1)),IF(LEFT('SH Quality EPA P5'!G39,1)="&gt;",$G$2*VALUE(RIGHT('SH Quality EPA P5'!G39,LEN('SH Quality EPA P5'!G39)-1)),'SH Quality EPA P5'!G39)))</f>
        <v/>
      </c>
    </row>
    <row r="35" spans="3:27" x14ac:dyDescent="0.2">
      <c r="C35" s="38" t="str">
        <f>IF(AND('Data Tab - SH EPA P3'!$C64&gt;='SH Intermediate'!$C$2,'Data Tab - SH EPA P3'!$C64&lt;=EDATE('SH Intermediate'!$C$2,12),'Data Tab - SH EPA P3'!AB64&lt;&gt;""),'Data Tab - SH EPA P3'!$C64,"")</f>
        <v/>
      </c>
      <c r="E35" s="34" t="str">
        <f>'SH Quality EPA P3'!B40</f>
        <v/>
      </c>
      <c r="F35" s="68" t="str">
        <f>IF('SH Quality EPA P3'!C40="","",IF(LEFT('SH Quality EPA P3'!C40,1)="&lt;",$G$3*VALUE(RIGHT('SH Quality EPA P3'!C40,LEN('SH Quality EPA P3'!C40)-1)),IF(LEFT('SH Quality EPA P3'!C40,1)="&gt;",$G$2*VALUE(RIGHT('SH Quality EPA P3'!C40,LEN('SH Quality EPA P3'!C40)-1)),'SH Quality EPA P3'!C40)))</f>
        <v/>
      </c>
      <c r="G35" t="str">
        <f>IF('SH Quality EPA P3'!D40="","",IF(LEFT('SH Quality EPA P3'!D40,1)="&lt;",$G$3*VALUE(RIGHT('SH Quality EPA P3'!D40,LEN('SH Quality EPA P3'!D40)-1)),IF(LEFT('SH Quality EPA P3'!D40,1)="&gt;",$G$2*VALUE(RIGHT('SH Quality EPA P3'!D40,LEN('SH Quality EPA P3'!D40)-1)),'SH Quality EPA P3'!D40)))</f>
        <v/>
      </c>
      <c r="H35" t="str">
        <f>IF('SH Quality EPA P3'!E40="","",IF(LEFT('SH Quality EPA P3'!E40,1)="&lt;",$G$3*VALUE(RIGHT('SH Quality EPA P3'!E40,LEN('SH Quality EPA P3'!E40)-1)),IF(LEFT('SH Quality EPA P3'!E40,1)="&gt;",$G$2*VALUE(RIGHT('SH Quality EPA P3'!E40,LEN('SH Quality EPA P3'!E40)-1)),'SH Quality EPA P3'!E40)))</f>
        <v/>
      </c>
      <c r="I35" s="57" t="str">
        <f>IF('SH Quality EPA P3'!F40="","",IF(LEFT('SH Quality EPA P3'!F40,1)="&lt;",$G$3*VALUE(RIGHT('SH Quality EPA P3'!F40,LEN('SH Quality EPA P3'!F40)-1)),IF(LEFT('SH Quality EPA P3'!F40,1)="&gt;",$G$2*VALUE(RIGHT('SH Quality EPA P3'!F40,LEN('SH Quality EPA P3'!F40)-1)),'SH Quality EPA P3'!F40)))</f>
        <v/>
      </c>
      <c r="K35" s="38" t="str">
        <f>IF(AND('Data Tab - SH EPA P4'!$C64&gt;='SH Intermediate'!$C$2,'Data Tab - SH EPA P4'!$C64&lt;=EDATE('SH Intermediate'!$C$2,12),'Data Tab - SH EPA P4'!Z64&lt;&gt;""),'Data Tab - SH EPA P4'!$C64,"")</f>
        <v/>
      </c>
      <c r="M35" s="32" t="str">
        <f>'SH Quality EPA P4'!B40</f>
        <v/>
      </c>
      <c r="N35" s="67" t="str">
        <f>IF('SH Quality EPA P4'!C40="","",IF(LEFT('SH Quality EPA P4'!C40,1)="&lt;",$G$3*VALUE(RIGHT('SH Quality EPA P4'!C40,LEN('SH Quality EPA P4'!C40)-1)),IF(LEFT('SH Quality EPA P4'!C40,1)="&gt;",$G$2*VALUE(RIGHT('SH Quality EPA P4'!C40,LEN('SH Quality EPA P4'!C40)-1)),'SH Quality EPA P4'!C40)))</f>
        <v/>
      </c>
      <c r="O35" s="33" t="str">
        <f>IF('SH Quality EPA P4'!D40="","",IF(LEFT('SH Quality EPA P4'!D40,1)="&lt;",$G$3*VALUE(RIGHT('SH Quality EPA P4'!D40,LEN('SH Quality EPA P4'!D40)-1)),IF(LEFT('SH Quality EPA P4'!D40,1)="&gt;",$G$2*VALUE(RIGHT('SH Quality EPA P4'!D40,LEN('SH Quality EPA P4'!D40)-1)),'SH Quality EPA P4'!D40)))</f>
        <v/>
      </c>
      <c r="P35" s="33" t="str">
        <f>IF('SH Quality EPA P4'!E40="","",IF(LEFT('SH Quality EPA P4'!E40,1)="&lt;",$G$3*VALUE(RIGHT('SH Quality EPA P4'!E40,LEN('SH Quality EPA P4'!E40)-1)),IF(LEFT('SH Quality EPA P4'!E40,1)="&gt;",$G$2*VALUE(RIGHT('SH Quality EPA P4'!E40,LEN('SH Quality EPA P4'!E40)-1)),'SH Quality EPA P4'!E40)))</f>
        <v/>
      </c>
      <c r="Q35" s="56" t="str">
        <f>IF('SH Quality EPA P4'!F40="","",IF(LEFT('SH Quality EPA P4'!F40,1)="&lt;",$G$3*VALUE(RIGHT('SH Quality EPA P4'!F40,LEN('SH Quality EPA P4'!F40)-1)),IF(LEFT('SH Quality EPA P4'!F40,1)="&gt;",$G$2*VALUE(RIGHT('SH Quality EPA P4'!F40,LEN('SH Quality EPA P4'!F40)-1)),'SH Quality EPA P4'!F40)))</f>
        <v/>
      </c>
      <c r="R35" s="56" t="str">
        <f>IF('SH Quality EPA P4'!G40="","",IF(LEFT('SH Quality EPA P4'!G40,1)="&lt;",$G$3*VALUE(RIGHT('SH Quality EPA P4'!G40,LEN('SH Quality EPA P4'!G40)-1)),IF(LEFT('SH Quality EPA P4'!G40,1)="&gt;",$G$2*VALUE(RIGHT('SH Quality EPA P4'!G40,LEN('SH Quality EPA P4'!G40)-1)),'SH Quality EPA P4'!G40)))</f>
        <v/>
      </c>
      <c r="T35" s="38" t="str">
        <f>IF(AND('Data Tab - SH EPA P5'!$C64&gt;='SH Intermediate'!$C$2,'Data Tab - SH EPA P5'!$C64&lt;=EDATE('SH Intermediate'!$C$2,12),'Data Tab - SH EPA P5'!Z64&lt;&gt;""),'Data Tab - SH EPA P5'!$C64,"")</f>
        <v/>
      </c>
      <c r="V35" s="32" t="str">
        <f>'SH Quality EPA P5'!B40</f>
        <v/>
      </c>
      <c r="W35" s="67" t="str">
        <f>IF('SH Quality EPA P5'!C40="","",IF(LEFT('SH Quality EPA P5'!C40,1)="&lt;",$G$3*VALUE(RIGHT('SH Quality EPA P5'!C40,LEN('SH Quality EPA P5'!C40)-1)),IF(LEFT('SH Quality EPA P5'!C40,1)="&gt;",$G$2*VALUE(RIGHT('SH Quality EPA P5'!C40,LEN('SH Quality EPA P5'!C40)-1)),'SH Quality EPA P5'!C40)))</f>
        <v/>
      </c>
      <c r="X35" s="67" t="str">
        <f>IF('SH Quality EPA P5'!D40="","",IF(LEFT('SH Quality EPA P5'!D40,1)="&lt;",$G$3*VALUE(RIGHT('SH Quality EPA P5'!D40,LEN('SH Quality EPA P5'!D40)-1)),IF(LEFT('SH Quality EPA P5'!D40,1)="&gt;",$G$2*VALUE(RIGHT('SH Quality EPA P5'!D40,LEN('SH Quality EPA P5'!D40)-1)),'SH Quality EPA P5'!D40)))</f>
        <v/>
      </c>
      <c r="Y35" s="67" t="str">
        <f>IF('SH Quality EPA P5'!E40="","",IF(LEFT('SH Quality EPA P5'!E40,1)="&lt;",$G$3*VALUE(RIGHT('SH Quality EPA P5'!E40,LEN('SH Quality EPA P5'!E40)-1)),IF(LEFT('SH Quality EPA P5'!E40,1)="&gt;",$G$2*VALUE(RIGHT('SH Quality EPA P5'!E40,LEN('SH Quality EPA P5'!E40)-1)),'SH Quality EPA P5'!E40)))</f>
        <v/>
      </c>
      <c r="Z35" s="67" t="str">
        <f>IF('SH Quality EPA P5'!F40="","",IF(LEFT('SH Quality EPA P5'!F40,1)="&lt;",$G$3*VALUE(RIGHT('SH Quality EPA P5'!F40,LEN('SH Quality EPA P5'!F40)-1)),IF(LEFT('SH Quality EPA P5'!F40,1)="&gt;",$G$2*VALUE(RIGHT('SH Quality EPA P5'!F40,LEN('SH Quality EPA P5'!F40)-1)),'SH Quality EPA P5'!F40)))</f>
        <v/>
      </c>
      <c r="AA35" s="67" t="str">
        <f>IF('SH Quality EPA P5'!G40="","",IF(LEFT('SH Quality EPA P5'!G40,1)="&lt;",$G$3*VALUE(RIGHT('SH Quality EPA P5'!G40,LEN('SH Quality EPA P5'!G40)-1)),IF(LEFT('SH Quality EPA P5'!G40,1)="&gt;",$G$2*VALUE(RIGHT('SH Quality EPA P5'!G40,LEN('SH Quality EPA P5'!G40)-1)),'SH Quality EPA P5'!G40)))</f>
        <v/>
      </c>
    </row>
    <row r="36" spans="3:27" x14ac:dyDescent="0.2">
      <c r="C36" s="38" t="str">
        <f>IF(AND('Data Tab - SH EPA P3'!$C65&gt;='SH Intermediate'!$C$2,'Data Tab - SH EPA P3'!$C65&lt;=EDATE('SH Intermediate'!$C$2,12),'Data Tab - SH EPA P3'!AB65&lt;&gt;""),'Data Tab - SH EPA P3'!$C65,"")</f>
        <v/>
      </c>
      <c r="E36" s="34" t="str">
        <f>'SH Quality EPA P3'!B41</f>
        <v/>
      </c>
      <c r="F36" s="68" t="str">
        <f>IF('SH Quality EPA P3'!C41="","",IF(LEFT('SH Quality EPA P3'!C41,1)="&lt;",$G$3*VALUE(RIGHT('SH Quality EPA P3'!C41,LEN('SH Quality EPA P3'!C41)-1)),IF(LEFT('SH Quality EPA P3'!C41,1)="&gt;",$G$2*VALUE(RIGHT('SH Quality EPA P3'!C41,LEN('SH Quality EPA P3'!C41)-1)),'SH Quality EPA P3'!C41)))</f>
        <v/>
      </c>
      <c r="G36" t="str">
        <f>IF('SH Quality EPA P3'!D41="","",IF(LEFT('SH Quality EPA P3'!D41,1)="&lt;",$G$3*VALUE(RIGHT('SH Quality EPA P3'!D41,LEN('SH Quality EPA P3'!D41)-1)),IF(LEFT('SH Quality EPA P3'!D41,1)="&gt;",$G$2*VALUE(RIGHT('SH Quality EPA P3'!D41,LEN('SH Quality EPA P3'!D41)-1)),'SH Quality EPA P3'!D41)))</f>
        <v/>
      </c>
      <c r="H36" t="str">
        <f>IF('SH Quality EPA P3'!E41="","",IF(LEFT('SH Quality EPA P3'!E41,1)="&lt;",$G$3*VALUE(RIGHT('SH Quality EPA P3'!E41,LEN('SH Quality EPA P3'!E41)-1)),IF(LEFT('SH Quality EPA P3'!E41,1)="&gt;",$G$2*VALUE(RIGHT('SH Quality EPA P3'!E41,LEN('SH Quality EPA P3'!E41)-1)),'SH Quality EPA P3'!E41)))</f>
        <v/>
      </c>
      <c r="I36" s="57" t="str">
        <f>IF('SH Quality EPA P3'!F41="","",IF(LEFT('SH Quality EPA P3'!F41,1)="&lt;",$G$3*VALUE(RIGHT('SH Quality EPA P3'!F41,LEN('SH Quality EPA P3'!F41)-1)),IF(LEFT('SH Quality EPA P3'!F41,1)="&gt;",$G$2*VALUE(RIGHT('SH Quality EPA P3'!F41,LEN('SH Quality EPA P3'!F41)-1)),'SH Quality EPA P3'!F41)))</f>
        <v/>
      </c>
      <c r="K36" s="38" t="str">
        <f>IF(AND('Data Tab - SH EPA P4'!$C65&gt;='SH Intermediate'!$C$2,'Data Tab - SH EPA P4'!$C65&lt;=EDATE('SH Intermediate'!$C$2,12),'Data Tab - SH EPA P4'!Z65&lt;&gt;""),'Data Tab - SH EPA P4'!$C65,"")</f>
        <v/>
      </c>
      <c r="M36" s="32" t="str">
        <f>'SH Quality EPA P4'!B41</f>
        <v/>
      </c>
      <c r="N36" s="67" t="str">
        <f>IF('SH Quality EPA P4'!C41="","",IF(LEFT('SH Quality EPA P4'!C41,1)="&lt;",$G$3*VALUE(RIGHT('SH Quality EPA P4'!C41,LEN('SH Quality EPA P4'!C41)-1)),IF(LEFT('SH Quality EPA P4'!C41,1)="&gt;",$G$2*VALUE(RIGHT('SH Quality EPA P4'!C41,LEN('SH Quality EPA P4'!C41)-1)),'SH Quality EPA P4'!C41)))</f>
        <v/>
      </c>
      <c r="O36" s="33" t="str">
        <f>IF('SH Quality EPA P4'!D41="","",IF(LEFT('SH Quality EPA P4'!D41,1)="&lt;",$G$3*VALUE(RIGHT('SH Quality EPA P4'!D41,LEN('SH Quality EPA P4'!D41)-1)),IF(LEFT('SH Quality EPA P4'!D41,1)="&gt;",$G$2*VALUE(RIGHT('SH Quality EPA P4'!D41,LEN('SH Quality EPA P4'!D41)-1)),'SH Quality EPA P4'!D41)))</f>
        <v/>
      </c>
      <c r="P36" s="33" t="str">
        <f>IF('SH Quality EPA P4'!E41="","",IF(LEFT('SH Quality EPA P4'!E41,1)="&lt;",$G$3*VALUE(RIGHT('SH Quality EPA P4'!E41,LEN('SH Quality EPA P4'!E41)-1)),IF(LEFT('SH Quality EPA P4'!E41,1)="&gt;",$G$2*VALUE(RIGHT('SH Quality EPA P4'!E41,LEN('SH Quality EPA P4'!E41)-1)),'SH Quality EPA P4'!E41)))</f>
        <v/>
      </c>
      <c r="Q36" s="56" t="str">
        <f>IF('SH Quality EPA P4'!F41="","",IF(LEFT('SH Quality EPA P4'!F41,1)="&lt;",$G$3*VALUE(RIGHT('SH Quality EPA P4'!F41,LEN('SH Quality EPA P4'!F41)-1)),IF(LEFT('SH Quality EPA P4'!F41,1)="&gt;",$G$2*VALUE(RIGHT('SH Quality EPA P4'!F41,LEN('SH Quality EPA P4'!F41)-1)),'SH Quality EPA P4'!F41)))</f>
        <v/>
      </c>
      <c r="R36" s="56" t="str">
        <f>IF('SH Quality EPA P4'!G41="","",IF(LEFT('SH Quality EPA P4'!G41,1)="&lt;",$G$3*VALUE(RIGHT('SH Quality EPA P4'!G41,LEN('SH Quality EPA P4'!G41)-1)),IF(LEFT('SH Quality EPA P4'!G41,1)="&gt;",$G$2*VALUE(RIGHT('SH Quality EPA P4'!G41,LEN('SH Quality EPA P4'!G41)-1)),'SH Quality EPA P4'!G41)))</f>
        <v/>
      </c>
      <c r="T36" s="38" t="str">
        <f>IF(AND('Data Tab - SH EPA P5'!$C65&gt;='SH Intermediate'!$C$2,'Data Tab - SH EPA P5'!$C65&lt;=EDATE('SH Intermediate'!$C$2,12),'Data Tab - SH EPA P5'!Z65&lt;&gt;""),'Data Tab - SH EPA P5'!$C65,"")</f>
        <v/>
      </c>
      <c r="V36" s="32" t="str">
        <f>'SH Quality EPA P5'!B41</f>
        <v/>
      </c>
      <c r="W36" s="67" t="str">
        <f>IF('SH Quality EPA P5'!C41="","",IF(LEFT('SH Quality EPA P5'!C41,1)="&lt;",$G$3*VALUE(RIGHT('SH Quality EPA P5'!C41,LEN('SH Quality EPA P5'!C41)-1)),IF(LEFT('SH Quality EPA P5'!C41,1)="&gt;",$G$2*VALUE(RIGHT('SH Quality EPA P5'!C41,LEN('SH Quality EPA P5'!C41)-1)),'SH Quality EPA P5'!C41)))</f>
        <v/>
      </c>
      <c r="X36" s="67" t="str">
        <f>IF('SH Quality EPA P5'!D41="","",IF(LEFT('SH Quality EPA P5'!D41,1)="&lt;",$G$3*VALUE(RIGHT('SH Quality EPA P5'!D41,LEN('SH Quality EPA P5'!D41)-1)),IF(LEFT('SH Quality EPA P5'!D41,1)="&gt;",$G$2*VALUE(RIGHT('SH Quality EPA P5'!D41,LEN('SH Quality EPA P5'!D41)-1)),'SH Quality EPA P5'!D41)))</f>
        <v/>
      </c>
      <c r="Y36" s="67" t="str">
        <f>IF('SH Quality EPA P5'!E41="","",IF(LEFT('SH Quality EPA P5'!E41,1)="&lt;",$G$3*VALUE(RIGHT('SH Quality EPA P5'!E41,LEN('SH Quality EPA P5'!E41)-1)),IF(LEFT('SH Quality EPA P5'!E41,1)="&gt;",$G$2*VALUE(RIGHT('SH Quality EPA P5'!E41,LEN('SH Quality EPA P5'!E41)-1)),'SH Quality EPA P5'!E41)))</f>
        <v/>
      </c>
      <c r="Z36" s="67" t="str">
        <f>IF('SH Quality EPA P5'!F41="","",IF(LEFT('SH Quality EPA P5'!F41,1)="&lt;",$G$3*VALUE(RIGHT('SH Quality EPA P5'!F41,LEN('SH Quality EPA P5'!F41)-1)),IF(LEFT('SH Quality EPA P5'!F41,1)="&gt;",$G$2*VALUE(RIGHT('SH Quality EPA P5'!F41,LEN('SH Quality EPA P5'!F41)-1)),'SH Quality EPA P5'!F41)))</f>
        <v/>
      </c>
      <c r="AA36" s="67" t="str">
        <f>IF('SH Quality EPA P5'!G41="","",IF(LEFT('SH Quality EPA P5'!G41,1)="&lt;",$G$3*VALUE(RIGHT('SH Quality EPA P5'!G41,LEN('SH Quality EPA P5'!G41)-1)),IF(LEFT('SH Quality EPA P5'!G41,1)="&gt;",$G$2*VALUE(RIGHT('SH Quality EPA P5'!G41,LEN('SH Quality EPA P5'!G41)-1)),'SH Quality EPA P5'!G41)))</f>
        <v/>
      </c>
    </row>
    <row r="37" spans="3:27" x14ac:dyDescent="0.2">
      <c r="C37" s="38" t="str">
        <f>IF(AND('Data Tab - SH EPA P3'!$C66&gt;='SH Intermediate'!$C$2,'Data Tab - SH EPA P3'!$C66&lt;=EDATE('SH Intermediate'!$C$2,12),'Data Tab - SH EPA P3'!AB66&lt;&gt;""),'Data Tab - SH EPA P3'!$C66,"")</f>
        <v/>
      </c>
      <c r="E37" s="35" t="str">
        <f>'SH Quality EPA P3'!B42</f>
        <v/>
      </c>
      <c r="F37" s="69" t="str">
        <f>IF('SH Quality EPA P3'!C42="","",IF(LEFT('SH Quality EPA P3'!C42,1)="&lt;",$G$3*VALUE(RIGHT('SH Quality EPA P3'!C42,LEN('SH Quality EPA P3'!C42)-1)),IF(LEFT('SH Quality EPA P3'!C42,1)="&gt;",$G$2*VALUE(RIGHT('SH Quality EPA P3'!C42,LEN('SH Quality EPA P3'!C42)-1)),'SH Quality EPA P3'!C42)))</f>
        <v/>
      </c>
      <c r="G37" s="36" t="str">
        <f>IF('SH Quality EPA P3'!D42="","",IF(LEFT('SH Quality EPA P3'!D42,1)="&lt;",$G$3*VALUE(RIGHT('SH Quality EPA P3'!D42,LEN('SH Quality EPA P3'!D42)-1)),IF(LEFT('SH Quality EPA P3'!D42,1)="&gt;",$G$2*VALUE(RIGHT('SH Quality EPA P3'!D42,LEN('SH Quality EPA P3'!D42)-1)),'SH Quality EPA P3'!D42)))</f>
        <v/>
      </c>
      <c r="H37" s="36" t="str">
        <f>IF('SH Quality EPA P3'!E42="","",IF(LEFT('SH Quality EPA P3'!E42,1)="&lt;",$G$3*VALUE(RIGHT('SH Quality EPA P3'!E42,LEN('SH Quality EPA P3'!E42)-1)),IF(LEFT('SH Quality EPA P3'!E42,1)="&gt;",$G$2*VALUE(RIGHT('SH Quality EPA P3'!E42,LEN('SH Quality EPA P3'!E42)-1)),'SH Quality EPA P3'!E42)))</f>
        <v/>
      </c>
      <c r="I37" s="58" t="str">
        <f>IF('SH Quality EPA P3'!F42="","",IF(LEFT('SH Quality EPA P3'!F42,1)="&lt;",$G$3*VALUE(RIGHT('SH Quality EPA P3'!F42,LEN('SH Quality EPA P3'!F42)-1)),IF(LEFT('SH Quality EPA P3'!F42,1)="&gt;",$G$2*VALUE(RIGHT('SH Quality EPA P3'!F42,LEN('SH Quality EPA P3'!F42)-1)),'SH Quality EPA P3'!F42)))</f>
        <v/>
      </c>
      <c r="K37" s="38" t="str">
        <f>IF(AND('Data Tab - SH EPA P4'!$C66&gt;='SH Intermediate'!$C$2,'Data Tab - SH EPA P4'!$C66&lt;=EDATE('SH Intermediate'!$C$2,12),'Data Tab - SH EPA P4'!Z66&lt;&gt;""),'Data Tab - SH EPA P4'!$C66,"")</f>
        <v/>
      </c>
      <c r="M37" s="32" t="str">
        <f>'SH Quality EPA P4'!B42</f>
        <v/>
      </c>
      <c r="N37" s="67" t="str">
        <f>IF('SH Quality EPA P4'!C42="","",IF(LEFT('SH Quality EPA P4'!C42,1)="&lt;",$G$3*VALUE(RIGHT('SH Quality EPA P4'!C42,LEN('SH Quality EPA P4'!C42)-1)),IF(LEFT('SH Quality EPA P4'!C42,1)="&gt;",$G$2*VALUE(RIGHT('SH Quality EPA P4'!C42,LEN('SH Quality EPA P4'!C42)-1)),'SH Quality EPA P4'!C42)))</f>
        <v/>
      </c>
      <c r="O37" s="33" t="str">
        <f>IF('SH Quality EPA P4'!D42="","",IF(LEFT('SH Quality EPA P4'!D42,1)="&lt;",$G$3*VALUE(RIGHT('SH Quality EPA P4'!D42,LEN('SH Quality EPA P4'!D42)-1)),IF(LEFT('SH Quality EPA P4'!D42,1)="&gt;",$G$2*VALUE(RIGHT('SH Quality EPA P4'!D42,LEN('SH Quality EPA P4'!D42)-1)),'SH Quality EPA P4'!D42)))</f>
        <v/>
      </c>
      <c r="P37" s="33" t="str">
        <f>IF('SH Quality EPA P4'!E42="","",IF(LEFT('SH Quality EPA P4'!E42,1)="&lt;",$G$3*VALUE(RIGHT('SH Quality EPA P4'!E42,LEN('SH Quality EPA P4'!E42)-1)),IF(LEFT('SH Quality EPA P4'!E42,1)="&gt;",$G$2*VALUE(RIGHT('SH Quality EPA P4'!E42,LEN('SH Quality EPA P4'!E42)-1)),'SH Quality EPA P4'!E42)))</f>
        <v/>
      </c>
      <c r="Q37" s="56" t="str">
        <f>IF('SH Quality EPA P4'!F42="","",IF(LEFT('SH Quality EPA P4'!F42,1)="&lt;",$G$3*VALUE(RIGHT('SH Quality EPA P4'!F42,LEN('SH Quality EPA P4'!F42)-1)),IF(LEFT('SH Quality EPA P4'!F42,1)="&gt;",$G$2*VALUE(RIGHT('SH Quality EPA P4'!F42,LEN('SH Quality EPA P4'!F42)-1)),'SH Quality EPA P4'!F42)))</f>
        <v/>
      </c>
      <c r="R37" s="56" t="str">
        <f>IF('SH Quality EPA P4'!G42="","",IF(LEFT('SH Quality EPA P4'!G42,1)="&lt;",$G$3*VALUE(RIGHT('SH Quality EPA P4'!G42,LEN('SH Quality EPA P4'!G42)-1)),IF(LEFT('SH Quality EPA P4'!G42,1)="&gt;",$G$2*VALUE(RIGHT('SH Quality EPA P4'!G42,LEN('SH Quality EPA P4'!G42)-1)),'SH Quality EPA P4'!G42)))</f>
        <v/>
      </c>
      <c r="T37" s="38" t="str">
        <f>IF(AND('Data Tab - SH EPA P5'!$C66&gt;='SH Intermediate'!$C$2,'Data Tab - SH EPA P5'!$C66&lt;=EDATE('SH Intermediate'!$C$2,12),'Data Tab - SH EPA P5'!Z66&lt;&gt;""),'Data Tab - SH EPA P5'!$C66,"")</f>
        <v/>
      </c>
      <c r="V37" s="32" t="str">
        <f>'SH Quality EPA P5'!B42</f>
        <v/>
      </c>
      <c r="W37" s="67" t="str">
        <f>IF('SH Quality EPA P5'!C42="","",IF(LEFT('SH Quality EPA P5'!C42,1)="&lt;",$G$3*VALUE(RIGHT('SH Quality EPA P5'!C42,LEN('SH Quality EPA P5'!C42)-1)),IF(LEFT('SH Quality EPA P5'!C42,1)="&gt;",$G$2*VALUE(RIGHT('SH Quality EPA P5'!C42,LEN('SH Quality EPA P5'!C42)-1)),'SH Quality EPA P5'!C42)))</f>
        <v/>
      </c>
      <c r="X37" s="67" t="str">
        <f>IF('SH Quality EPA P5'!D42="","",IF(LEFT('SH Quality EPA P5'!D42,1)="&lt;",$G$3*VALUE(RIGHT('SH Quality EPA P5'!D42,LEN('SH Quality EPA P5'!D42)-1)),IF(LEFT('SH Quality EPA P5'!D42,1)="&gt;",$G$2*VALUE(RIGHT('SH Quality EPA P5'!D42,LEN('SH Quality EPA P5'!D42)-1)),'SH Quality EPA P5'!D42)))</f>
        <v/>
      </c>
      <c r="Y37" s="67" t="str">
        <f>IF('SH Quality EPA P5'!E42="","",IF(LEFT('SH Quality EPA P5'!E42,1)="&lt;",$G$3*VALUE(RIGHT('SH Quality EPA P5'!E42,LEN('SH Quality EPA P5'!E42)-1)),IF(LEFT('SH Quality EPA P5'!E42,1)="&gt;",$G$2*VALUE(RIGHT('SH Quality EPA P5'!E42,LEN('SH Quality EPA P5'!E42)-1)),'SH Quality EPA P5'!E42)))</f>
        <v/>
      </c>
      <c r="Z37" s="67" t="str">
        <f>IF('SH Quality EPA P5'!F42="","",IF(LEFT('SH Quality EPA P5'!F42,1)="&lt;",$G$3*VALUE(RIGHT('SH Quality EPA P5'!F42,LEN('SH Quality EPA P5'!F42)-1)),IF(LEFT('SH Quality EPA P5'!F42,1)="&gt;",$G$2*VALUE(RIGHT('SH Quality EPA P5'!F42,LEN('SH Quality EPA P5'!F42)-1)),'SH Quality EPA P5'!F42)))</f>
        <v/>
      </c>
      <c r="AA37" s="67" t="str">
        <f>IF('SH Quality EPA P5'!G42="","",IF(LEFT('SH Quality EPA P5'!G42,1)="&lt;",$G$3*VALUE(RIGHT('SH Quality EPA P5'!G42,LEN('SH Quality EPA P5'!G42)-1)),IF(LEFT('SH Quality EPA P5'!G42,1)="&gt;",$G$2*VALUE(RIGHT('SH Quality EPA P5'!G42,LEN('SH Quality EPA P5'!G42)-1)),'SH Quality EPA P5'!G42)))</f>
        <v/>
      </c>
    </row>
    <row r="38" spans="3:27" x14ac:dyDescent="0.2">
      <c r="C38" s="38" t="str">
        <f>IF(AND('Data Tab - SH EPA P3'!$C67&gt;='SH Intermediate'!$C$2,'Data Tab - SH EPA P3'!$C67&lt;=EDATE('SH Intermediate'!$C$2,12),'Data Tab - SH EPA P3'!AB67&lt;&gt;""),'Data Tab - SH EPA P3'!$C67,"")</f>
        <v/>
      </c>
      <c r="F38" s="25"/>
      <c r="G38" s="25"/>
      <c r="K38" s="38" t="str">
        <f>IF(AND('Data Tab - SH EPA P4'!$C67&gt;='SH Intermediate'!$C$2,'Data Tab - SH EPA P4'!$C67&lt;=EDATE('SH Intermediate'!$C$2,12),'Data Tab - SH EPA P4'!Z67&lt;&gt;""),'Data Tab - SH EPA P4'!$C67,"")</f>
        <v/>
      </c>
      <c r="N38" s="25"/>
      <c r="O38" s="25"/>
      <c r="T38" s="38" t="str">
        <f>IF(AND('Data Tab - SH EPA P5'!$C67&gt;='SH Intermediate'!$C$2,'Data Tab - SH EPA P5'!$C67&lt;=EDATE('SH Intermediate'!$C$2,12),'Data Tab - SH EPA P5'!Z67&lt;&gt;""),'Data Tab - SH EPA P5'!$C67,"")</f>
        <v/>
      </c>
    </row>
    <row r="39" spans="3:27" x14ac:dyDescent="0.2">
      <c r="C39" s="38" t="str">
        <f>IF(AND('Data Tab - SH EPA P3'!$C68&gt;='SH Intermediate'!$C$2,'Data Tab - SH EPA P3'!$C68&lt;=EDATE('SH Intermediate'!$C$2,12),'Data Tab - SH EPA P3'!AB68&lt;&gt;""),'Data Tab - SH EPA P3'!$C68,"")</f>
        <v/>
      </c>
      <c r="F39" s="25"/>
      <c r="G39" s="25"/>
      <c r="K39" s="38" t="str">
        <f>IF(AND('Data Tab - SH EPA P4'!$C68&gt;='SH Intermediate'!$C$2,'Data Tab - SH EPA P4'!$C68&lt;=EDATE('SH Intermediate'!$C$2,12),'Data Tab - SH EPA P4'!Z68&lt;&gt;""),'Data Tab - SH EPA P4'!$C68,"")</f>
        <v/>
      </c>
      <c r="N39" s="25"/>
      <c r="O39" s="25"/>
      <c r="T39" s="38" t="str">
        <f>IF(AND('Data Tab - SH EPA P5'!$C68&gt;='SH Intermediate'!$C$2,'Data Tab - SH EPA P5'!$C68&lt;=EDATE('SH Intermediate'!$C$2,12),'Data Tab - SH EPA P5'!Z68&lt;&gt;""),'Data Tab - SH EPA P5'!$C68,"")</f>
        <v/>
      </c>
    </row>
    <row r="40" spans="3:27" x14ac:dyDescent="0.2">
      <c r="C40" s="38" t="str">
        <f>IF(AND('Data Tab - SH EPA P3'!$C69&gt;='SH Intermediate'!$C$2,'Data Tab - SH EPA P3'!$C69&lt;=EDATE('SH Intermediate'!$C$2,12),'Data Tab - SH EPA P3'!AB69&lt;&gt;""),'Data Tab - SH EPA P3'!$C69,"")</f>
        <v/>
      </c>
      <c r="F40" s="25"/>
      <c r="G40" s="25"/>
      <c r="K40" s="38" t="str">
        <f>IF(AND('Data Tab - SH EPA P4'!$C69&gt;='SH Intermediate'!$C$2,'Data Tab - SH EPA P4'!$C69&lt;=EDATE('SH Intermediate'!$C$2,12),'Data Tab - SH EPA P4'!Z69&lt;&gt;""),'Data Tab - SH EPA P4'!$C69,"")</f>
        <v/>
      </c>
      <c r="N40" s="25"/>
      <c r="O40" s="25"/>
      <c r="T40" s="38" t="str">
        <f>IF(AND('Data Tab - SH EPA P5'!$C69&gt;='SH Intermediate'!$C$2,'Data Tab - SH EPA P5'!$C69&lt;=EDATE('SH Intermediate'!$C$2,12),'Data Tab - SH EPA P5'!Z69&lt;&gt;""),'Data Tab - SH EPA P5'!$C69,"")</f>
        <v/>
      </c>
    </row>
    <row r="41" spans="3:27" x14ac:dyDescent="0.2">
      <c r="C41" s="38" t="str">
        <f>IF(AND('Data Tab - SH EPA P3'!$C70&gt;='SH Intermediate'!$C$2,'Data Tab - SH EPA P3'!$C70&lt;=EDATE('SH Intermediate'!$C$2,12),'Data Tab - SH EPA P3'!AB70&lt;&gt;""),'Data Tab - SH EPA P3'!$C70,"")</f>
        <v/>
      </c>
      <c r="F41" s="25"/>
      <c r="G41" s="25"/>
      <c r="K41" s="38" t="str">
        <f>IF(AND('Data Tab - SH EPA P4'!$C70&gt;='SH Intermediate'!$C$2,'Data Tab - SH EPA P4'!$C70&lt;=EDATE('SH Intermediate'!$C$2,12),'Data Tab - SH EPA P4'!Z70&lt;&gt;""),'Data Tab - SH EPA P4'!$C70,"")</f>
        <v/>
      </c>
      <c r="N41" s="25"/>
      <c r="O41" s="25"/>
      <c r="T41" s="38" t="str">
        <f>IF(AND('Data Tab - SH EPA P5'!$C70&gt;='SH Intermediate'!$C$2,'Data Tab - SH EPA P5'!$C70&lt;=EDATE('SH Intermediate'!$C$2,12),'Data Tab - SH EPA P5'!Z70&lt;&gt;""),'Data Tab - SH EPA P5'!$C70,"")</f>
        <v/>
      </c>
    </row>
    <row r="42" spans="3:27" x14ac:dyDescent="0.2">
      <c r="C42" s="38" t="str">
        <f>IF(AND('Data Tab - SH EPA P3'!$C71&gt;='SH Intermediate'!$C$2,'Data Tab - SH EPA P3'!$C71&lt;=EDATE('SH Intermediate'!$C$2,12),'Data Tab - SH EPA P3'!AB71&lt;&gt;""),'Data Tab - SH EPA P3'!$C71,"")</f>
        <v/>
      </c>
      <c r="F42" s="25"/>
      <c r="G42" s="25"/>
      <c r="K42" s="38" t="str">
        <f>IF(AND('Data Tab - SH EPA P4'!$C71&gt;='SH Intermediate'!$C$2,'Data Tab - SH EPA P4'!$C71&lt;=EDATE('SH Intermediate'!$C$2,12),'Data Tab - SH EPA P4'!Z71&lt;&gt;""),'Data Tab - SH EPA P4'!$C71,"")</f>
        <v/>
      </c>
      <c r="N42" s="25"/>
      <c r="O42" s="25"/>
      <c r="T42" s="38" t="str">
        <f>IF(AND('Data Tab - SH EPA P5'!$C71&gt;='SH Intermediate'!$C$2,'Data Tab - SH EPA P5'!$C71&lt;=EDATE('SH Intermediate'!$C$2,12),'Data Tab - SH EPA P5'!Z71&lt;&gt;""),'Data Tab - SH EPA P5'!$C71,"")</f>
        <v/>
      </c>
    </row>
    <row r="43" spans="3:27" x14ac:dyDescent="0.2">
      <c r="C43" s="38" t="str">
        <f>IF(AND('Data Tab - SH EPA P3'!$C72&gt;='SH Intermediate'!$C$2,'Data Tab - SH EPA P3'!$C72&lt;=EDATE('SH Intermediate'!$C$2,12),'Data Tab - SH EPA P3'!AB72&lt;&gt;""),'Data Tab - SH EPA P3'!$C72,"")</f>
        <v/>
      </c>
      <c r="F43" s="25"/>
      <c r="G43" s="25"/>
      <c r="K43" s="38" t="str">
        <f>IF(AND('Data Tab - SH EPA P4'!$C72&gt;='SH Intermediate'!$C$2,'Data Tab - SH EPA P4'!$C72&lt;=EDATE('SH Intermediate'!$C$2,12),'Data Tab - SH EPA P4'!Z72&lt;&gt;""),'Data Tab - SH EPA P4'!$C72,"")</f>
        <v/>
      </c>
      <c r="N43" s="25"/>
      <c r="O43" s="25"/>
      <c r="T43" s="38" t="str">
        <f>IF(AND('Data Tab - SH EPA P5'!$C72&gt;='SH Intermediate'!$C$2,'Data Tab - SH EPA P5'!$C72&lt;=EDATE('SH Intermediate'!$C$2,12),'Data Tab - SH EPA P5'!Z72&lt;&gt;""),'Data Tab - SH EPA P5'!$C72,"")</f>
        <v/>
      </c>
    </row>
    <row r="44" spans="3:27" x14ac:dyDescent="0.2">
      <c r="C44" s="38" t="str">
        <f>IF(AND('Data Tab - SH EPA P3'!$C73&gt;='SH Intermediate'!$C$2,'Data Tab - SH EPA P3'!$C73&lt;=EDATE('SH Intermediate'!$C$2,12),'Data Tab - SH EPA P3'!AB73&lt;&gt;""),'Data Tab - SH EPA P3'!$C73,"")</f>
        <v/>
      </c>
      <c r="F44" s="25"/>
      <c r="G44" s="25"/>
      <c r="K44" s="38" t="str">
        <f>IF(AND('Data Tab - SH EPA P4'!$C73&gt;='SH Intermediate'!$C$2,'Data Tab - SH EPA P4'!$C73&lt;=EDATE('SH Intermediate'!$C$2,12),'Data Tab - SH EPA P4'!Z73&lt;&gt;""),'Data Tab - SH EPA P4'!$C73,"")</f>
        <v/>
      </c>
      <c r="N44" s="25"/>
      <c r="O44" s="25"/>
      <c r="T44" s="38" t="str">
        <f>IF(AND('Data Tab - SH EPA P5'!$C73&gt;='SH Intermediate'!$C$2,'Data Tab - SH EPA P5'!$C73&lt;=EDATE('SH Intermediate'!$C$2,12),'Data Tab - SH EPA P5'!Z73&lt;&gt;""),'Data Tab - SH EPA P5'!$C73,"")</f>
        <v/>
      </c>
    </row>
    <row r="45" spans="3:27" x14ac:dyDescent="0.2">
      <c r="C45" s="38" t="str">
        <f>IF(AND('Data Tab - SH EPA P3'!$C74&gt;='SH Intermediate'!$C$2,'Data Tab - SH EPA P3'!$C74&lt;=EDATE('SH Intermediate'!$C$2,12),'Data Tab - SH EPA P3'!AB74&lt;&gt;""),'Data Tab - SH EPA P3'!$C74,"")</f>
        <v/>
      </c>
      <c r="F45" s="25"/>
      <c r="G45" s="25"/>
      <c r="K45" s="38" t="str">
        <f>IF(AND('Data Tab - SH EPA P4'!$C74&gt;='SH Intermediate'!$C$2,'Data Tab - SH EPA P4'!$C74&lt;=EDATE('SH Intermediate'!$C$2,12),'Data Tab - SH EPA P4'!Z74&lt;&gt;""),'Data Tab - SH EPA P4'!$C74,"")</f>
        <v/>
      </c>
      <c r="N45" s="25"/>
      <c r="O45" s="25"/>
      <c r="T45" s="38" t="str">
        <f>IF(AND('Data Tab - SH EPA P5'!$C74&gt;='SH Intermediate'!$C$2,'Data Tab - SH EPA P5'!$C74&lt;=EDATE('SH Intermediate'!$C$2,12),'Data Tab - SH EPA P5'!Z74&lt;&gt;""),'Data Tab - SH EPA P5'!$C74,"")</f>
        <v/>
      </c>
    </row>
    <row r="46" spans="3:27" x14ac:dyDescent="0.2">
      <c r="C46" s="38" t="str">
        <f>IF(AND('Data Tab - SH EPA P3'!$C75&gt;='SH Intermediate'!$C$2,'Data Tab - SH EPA P3'!$C75&lt;=EDATE('SH Intermediate'!$C$2,12),'Data Tab - SH EPA P3'!AB75&lt;&gt;""),'Data Tab - SH EPA P3'!$C75,"")</f>
        <v/>
      </c>
      <c r="F46" s="25"/>
      <c r="G46" s="25"/>
      <c r="K46" s="38" t="str">
        <f>IF(AND('Data Tab - SH EPA P4'!$C75&gt;='SH Intermediate'!$C$2,'Data Tab - SH EPA P4'!$C75&lt;=EDATE('SH Intermediate'!$C$2,12),'Data Tab - SH EPA P4'!Z75&lt;&gt;""),'Data Tab - SH EPA P4'!$C75,"")</f>
        <v/>
      </c>
      <c r="N46" s="25"/>
      <c r="O46" s="25"/>
      <c r="T46" s="38" t="str">
        <f>IF(AND('Data Tab - SH EPA P5'!$C75&gt;='SH Intermediate'!$C$2,'Data Tab - SH EPA P5'!$C75&lt;=EDATE('SH Intermediate'!$C$2,12),'Data Tab - SH EPA P5'!Z75&lt;&gt;""),'Data Tab - SH EPA P5'!$C75,"")</f>
        <v/>
      </c>
    </row>
    <row r="47" spans="3:27" x14ac:dyDescent="0.2">
      <c r="C47" s="38" t="str">
        <f>IF(AND('Data Tab - SH EPA P3'!$C76&gt;='SH Intermediate'!$C$2,'Data Tab - SH EPA P3'!$C76&lt;=EDATE('SH Intermediate'!$C$2,12),'Data Tab - SH EPA P3'!AB76&lt;&gt;""),'Data Tab - SH EPA P3'!$C76,"")</f>
        <v/>
      </c>
      <c r="F47" s="25"/>
      <c r="G47" s="25"/>
      <c r="K47" s="38" t="str">
        <f>IF(AND('Data Tab - SH EPA P4'!$C76&gt;='SH Intermediate'!$C$2,'Data Tab - SH EPA P4'!$C76&lt;=EDATE('SH Intermediate'!$C$2,12),'Data Tab - SH EPA P4'!Z76&lt;&gt;""),'Data Tab - SH EPA P4'!$C76,"")</f>
        <v/>
      </c>
      <c r="N47" s="25"/>
      <c r="O47" s="25"/>
      <c r="T47" s="38" t="str">
        <f>IF(AND('Data Tab - SH EPA P5'!$C76&gt;='SH Intermediate'!$C$2,'Data Tab - SH EPA P5'!$C76&lt;=EDATE('SH Intermediate'!$C$2,12),'Data Tab - SH EPA P5'!Z76&lt;&gt;""),'Data Tab - SH EPA P5'!$C76,"")</f>
        <v/>
      </c>
    </row>
    <row r="48" spans="3:27" x14ac:dyDescent="0.2">
      <c r="C48" s="38" t="str">
        <f>IF(AND('Data Tab - SH EPA P3'!$C77&gt;='SH Intermediate'!$C$2,'Data Tab - SH EPA P3'!$C77&lt;=EDATE('SH Intermediate'!$C$2,12),'Data Tab - SH EPA P3'!AB77&lt;&gt;""),'Data Tab - SH EPA P3'!$C77,"")</f>
        <v/>
      </c>
      <c r="F48" s="25"/>
      <c r="G48" s="25"/>
      <c r="K48" s="38" t="str">
        <f>IF(AND('Data Tab - SH EPA P4'!$C77&gt;='SH Intermediate'!$C$2,'Data Tab - SH EPA P4'!$C77&lt;=EDATE('SH Intermediate'!$C$2,12),'Data Tab - SH EPA P4'!Z77&lt;&gt;""),'Data Tab - SH EPA P4'!$C77,"")</f>
        <v/>
      </c>
      <c r="N48" s="25"/>
      <c r="O48" s="25"/>
      <c r="T48" s="38" t="str">
        <f>IF(AND('Data Tab - SH EPA P5'!$C77&gt;='SH Intermediate'!$C$2,'Data Tab - SH EPA P5'!$C77&lt;=EDATE('SH Intermediate'!$C$2,12),'Data Tab - SH EPA P5'!Z77&lt;&gt;""),'Data Tab - SH EPA P5'!$C77,"")</f>
        <v/>
      </c>
    </row>
    <row r="49" spans="3:20" x14ac:dyDescent="0.2">
      <c r="C49" s="38" t="str">
        <f>IF(AND('Data Tab - SH EPA P3'!$C78&gt;='SH Intermediate'!$C$2,'Data Tab - SH EPA P3'!$C78&lt;=EDATE('SH Intermediate'!$C$2,12),'Data Tab - SH EPA P3'!AB78&lt;&gt;""),'Data Tab - SH EPA P3'!$C78,"")</f>
        <v/>
      </c>
      <c r="F49" s="25"/>
      <c r="G49" s="25"/>
      <c r="K49" s="38" t="str">
        <f>IF(AND('Data Tab - SH EPA P4'!$C78&gt;='SH Intermediate'!$C$2,'Data Tab - SH EPA P4'!$C78&lt;=EDATE('SH Intermediate'!$C$2,12),'Data Tab - SH EPA P4'!Z78&lt;&gt;""),'Data Tab - SH EPA P4'!$C78,"")</f>
        <v/>
      </c>
      <c r="N49" s="25"/>
      <c r="O49" s="25"/>
      <c r="T49" s="38" t="str">
        <f>IF(AND('Data Tab - SH EPA P5'!$C78&gt;='SH Intermediate'!$C$2,'Data Tab - SH EPA P5'!$C78&lt;=EDATE('SH Intermediate'!$C$2,12),'Data Tab - SH EPA P5'!Z78&lt;&gt;""),'Data Tab - SH EPA P5'!$C78,"")</f>
        <v/>
      </c>
    </row>
    <row r="50" spans="3:20" x14ac:dyDescent="0.2">
      <c r="C50" s="38" t="str">
        <f>IF(AND('Data Tab - SH EPA P3'!$C79&gt;='SH Intermediate'!$C$2,'Data Tab - SH EPA P3'!$C79&lt;=EDATE('SH Intermediate'!$C$2,12),'Data Tab - SH EPA P3'!AB79&lt;&gt;""),'Data Tab - SH EPA P3'!$C79,"")</f>
        <v/>
      </c>
      <c r="F50" s="25"/>
      <c r="G50" s="25"/>
      <c r="K50" s="38" t="str">
        <f>IF(AND('Data Tab - SH EPA P4'!$C79&gt;='SH Intermediate'!$C$2,'Data Tab - SH EPA P4'!$C79&lt;=EDATE('SH Intermediate'!$C$2,12),'Data Tab - SH EPA P4'!Z79&lt;&gt;""),'Data Tab - SH EPA P4'!$C79,"")</f>
        <v/>
      </c>
      <c r="N50" s="25"/>
      <c r="O50" s="25"/>
      <c r="T50" s="38" t="str">
        <f>IF(AND('Data Tab - SH EPA P5'!$C79&gt;='SH Intermediate'!$C$2,'Data Tab - SH EPA P5'!$C79&lt;=EDATE('SH Intermediate'!$C$2,12),'Data Tab - SH EPA P5'!Z79&lt;&gt;""),'Data Tab - SH EPA P5'!$C79,"")</f>
        <v/>
      </c>
    </row>
    <row r="51" spans="3:20" x14ac:dyDescent="0.2">
      <c r="C51" s="38" t="str">
        <f>IF(AND('Data Tab - SH EPA P3'!$C80&gt;='SH Intermediate'!$C$2,'Data Tab - SH EPA P3'!$C80&lt;=EDATE('SH Intermediate'!$C$2,12),'Data Tab - SH EPA P3'!AB80&lt;&gt;""),'Data Tab - SH EPA P3'!$C80,"")</f>
        <v/>
      </c>
      <c r="F51" s="25"/>
      <c r="G51" s="25"/>
      <c r="K51" s="38" t="str">
        <f>IF(AND('Data Tab - SH EPA P4'!$C80&gt;='SH Intermediate'!$C$2,'Data Tab - SH EPA P4'!$C80&lt;=EDATE('SH Intermediate'!$C$2,12),'Data Tab - SH EPA P4'!Z80&lt;&gt;""),'Data Tab - SH EPA P4'!$C80,"")</f>
        <v/>
      </c>
      <c r="N51" s="25"/>
      <c r="O51" s="25"/>
      <c r="T51" s="38" t="str">
        <f>IF(AND('Data Tab - SH EPA P5'!$C80&gt;='SH Intermediate'!$C$2,'Data Tab - SH EPA P5'!$C80&lt;=EDATE('SH Intermediate'!$C$2,12),'Data Tab - SH EPA P5'!Z80&lt;&gt;""),'Data Tab - SH EPA P5'!$C80,"")</f>
        <v/>
      </c>
    </row>
    <row r="52" spans="3:20" x14ac:dyDescent="0.2">
      <c r="C52" s="38" t="str">
        <f>IF(AND('Data Tab - SH EPA P3'!$C81&gt;='SH Intermediate'!$C$2,'Data Tab - SH EPA P3'!$C81&lt;=EDATE('SH Intermediate'!$C$2,12),'Data Tab - SH EPA P3'!AB81&lt;&gt;""),'Data Tab - SH EPA P3'!$C81,"")</f>
        <v/>
      </c>
      <c r="F52" s="25"/>
      <c r="G52" s="25"/>
      <c r="K52" s="38" t="str">
        <f>IF(AND('Data Tab - SH EPA P4'!$C81&gt;='SH Intermediate'!$C$2,'Data Tab - SH EPA P4'!$C81&lt;=EDATE('SH Intermediate'!$C$2,12),'Data Tab - SH EPA P4'!Z81&lt;&gt;""),'Data Tab - SH EPA P4'!$C81,"")</f>
        <v/>
      </c>
      <c r="N52" s="25"/>
      <c r="O52" s="25"/>
      <c r="T52" s="38" t="str">
        <f>IF(AND('Data Tab - SH EPA P5'!$C81&gt;='SH Intermediate'!$C$2,'Data Tab - SH EPA P5'!$C81&lt;=EDATE('SH Intermediate'!$C$2,12),'Data Tab - SH EPA P5'!Z81&lt;&gt;""),'Data Tab - SH EPA P5'!$C81,"")</f>
        <v/>
      </c>
    </row>
    <row r="53" spans="3:20" x14ac:dyDescent="0.2">
      <c r="C53" s="38" t="str">
        <f>IF(AND('Data Tab - SH EPA P3'!$C82&gt;='SH Intermediate'!$C$2,'Data Tab - SH EPA P3'!$C82&lt;=EDATE('SH Intermediate'!$C$2,12),'Data Tab - SH EPA P3'!AB82&lt;&gt;""),'Data Tab - SH EPA P3'!$C82,"")</f>
        <v/>
      </c>
      <c r="F53" s="25"/>
      <c r="G53" s="25"/>
      <c r="K53" s="38" t="str">
        <f>IF(AND('Data Tab - SH EPA P4'!$C82&gt;='SH Intermediate'!$C$2,'Data Tab - SH EPA P4'!$C82&lt;=EDATE('SH Intermediate'!$C$2,12),'Data Tab - SH EPA P4'!Z82&lt;&gt;""),'Data Tab - SH EPA P4'!$C82,"")</f>
        <v/>
      </c>
      <c r="N53" s="25"/>
      <c r="O53" s="25"/>
      <c r="T53" s="38" t="str">
        <f>IF(AND('Data Tab - SH EPA P5'!$C82&gt;='SH Intermediate'!$C$2,'Data Tab - SH EPA P5'!$C82&lt;=EDATE('SH Intermediate'!$C$2,12),'Data Tab - SH EPA P5'!Z82&lt;&gt;""),'Data Tab - SH EPA P5'!$C82,"")</f>
        <v/>
      </c>
    </row>
    <row r="54" spans="3:20" x14ac:dyDescent="0.2">
      <c r="C54" s="38" t="str">
        <f>IF(AND('Data Tab - SH EPA P3'!$C83&gt;='SH Intermediate'!$C$2,'Data Tab - SH EPA P3'!$C83&lt;=EDATE('SH Intermediate'!$C$2,12),'Data Tab - SH EPA P3'!AB83&lt;&gt;""),'Data Tab - SH EPA P3'!$C83,"")</f>
        <v/>
      </c>
      <c r="F54" s="25"/>
      <c r="G54" s="25"/>
      <c r="K54" s="38" t="str">
        <f>IF(AND('Data Tab - SH EPA P4'!$C83&gt;='SH Intermediate'!$C$2,'Data Tab - SH EPA P4'!$C83&lt;=EDATE('SH Intermediate'!$C$2,12),'Data Tab - SH EPA P4'!Z83&lt;&gt;""),'Data Tab - SH EPA P4'!$C83,"")</f>
        <v/>
      </c>
      <c r="N54" s="25"/>
      <c r="O54" s="25"/>
      <c r="T54" s="38" t="str">
        <f>IF(AND('Data Tab - SH EPA P5'!$C83&gt;='SH Intermediate'!$C$2,'Data Tab - SH EPA P5'!$C83&lt;=EDATE('SH Intermediate'!$C$2,12),'Data Tab - SH EPA P5'!Z83&lt;&gt;""),'Data Tab - SH EPA P5'!$C83,"")</f>
        <v/>
      </c>
    </row>
    <row r="55" spans="3:20" x14ac:dyDescent="0.2">
      <c r="C55" s="38" t="str">
        <f>IF(AND('Data Tab - SH EPA P3'!$C84&gt;='SH Intermediate'!$C$2,'Data Tab - SH EPA P3'!$C84&lt;=EDATE('SH Intermediate'!$C$2,12),'Data Tab - SH EPA P3'!AB84&lt;&gt;""),'Data Tab - SH EPA P3'!$C84,"")</f>
        <v/>
      </c>
      <c r="F55" s="25"/>
      <c r="G55" s="25"/>
      <c r="K55" s="38" t="str">
        <f>IF(AND('Data Tab - SH EPA P4'!$C84&gt;='SH Intermediate'!$C$2,'Data Tab - SH EPA P4'!$C84&lt;=EDATE('SH Intermediate'!$C$2,12),'Data Tab - SH EPA P4'!Z84&lt;&gt;""),'Data Tab - SH EPA P4'!$C84,"")</f>
        <v/>
      </c>
      <c r="N55" s="25"/>
      <c r="O55" s="25"/>
      <c r="T55" s="38" t="str">
        <f>IF(AND('Data Tab - SH EPA P5'!$C84&gt;='SH Intermediate'!$C$2,'Data Tab - SH EPA P5'!$C84&lt;=EDATE('SH Intermediate'!$C$2,12),'Data Tab - SH EPA P5'!Z84&lt;&gt;""),'Data Tab - SH EPA P5'!$C84,"")</f>
        <v/>
      </c>
    </row>
    <row r="56" spans="3:20" x14ac:dyDescent="0.2">
      <c r="C56" s="38" t="str">
        <f>IF(AND('Data Tab - SH EPA P3'!$C85&gt;='SH Intermediate'!$C$2,'Data Tab - SH EPA P3'!$C85&lt;=EDATE('SH Intermediate'!$C$2,12),'Data Tab - SH EPA P3'!AB85&lt;&gt;""),'Data Tab - SH EPA P3'!$C85,"")</f>
        <v/>
      </c>
      <c r="F56" s="25"/>
      <c r="G56" s="25"/>
      <c r="K56" s="38" t="str">
        <f>IF(AND('Data Tab - SH EPA P4'!$C85&gt;='SH Intermediate'!$C$2,'Data Tab - SH EPA P4'!$C85&lt;=EDATE('SH Intermediate'!$C$2,12),'Data Tab - SH EPA P4'!Z85&lt;&gt;""),'Data Tab - SH EPA P4'!$C85,"")</f>
        <v/>
      </c>
      <c r="N56" s="25"/>
      <c r="O56" s="25"/>
      <c r="T56" s="38" t="str">
        <f>IF(AND('Data Tab - SH EPA P5'!$C85&gt;='SH Intermediate'!$C$2,'Data Tab - SH EPA P5'!$C85&lt;=EDATE('SH Intermediate'!$C$2,12),'Data Tab - SH EPA P5'!Z85&lt;&gt;""),'Data Tab - SH EPA P5'!$C85,"")</f>
        <v/>
      </c>
    </row>
    <row r="57" spans="3:20" x14ac:dyDescent="0.2">
      <c r="C57" s="38" t="str">
        <f>IF(AND('Data Tab - SH EPA P3'!$C86&gt;='SH Intermediate'!$C$2,'Data Tab - SH EPA P3'!$C86&lt;=EDATE('SH Intermediate'!$C$2,12),'Data Tab - SH EPA P3'!AB86&lt;&gt;""),'Data Tab - SH EPA P3'!$C86,"")</f>
        <v/>
      </c>
      <c r="F57" s="25"/>
      <c r="G57" s="25"/>
      <c r="K57" s="38" t="str">
        <f>IF(AND('Data Tab - SH EPA P4'!$C86&gt;='SH Intermediate'!$C$2,'Data Tab - SH EPA P4'!$C86&lt;=EDATE('SH Intermediate'!$C$2,12),'Data Tab - SH EPA P4'!Z86&lt;&gt;""),'Data Tab - SH EPA P4'!$C86,"")</f>
        <v/>
      </c>
      <c r="N57" s="25"/>
      <c r="O57" s="25"/>
      <c r="T57" s="38" t="str">
        <f>IF(AND('Data Tab - SH EPA P5'!$C86&gt;='SH Intermediate'!$C$2,'Data Tab - SH EPA P5'!$C86&lt;=EDATE('SH Intermediate'!$C$2,12),'Data Tab - SH EPA P5'!Z86&lt;&gt;""),'Data Tab - SH EPA P5'!$C86,"")</f>
        <v/>
      </c>
    </row>
    <row r="58" spans="3:20" x14ac:dyDescent="0.2">
      <c r="C58" s="38" t="str">
        <f>IF(AND('Data Tab - SH EPA P3'!$C87&gt;='SH Intermediate'!$C$2,'Data Tab - SH EPA P3'!$C87&lt;=EDATE('SH Intermediate'!$C$2,12),'Data Tab - SH EPA P3'!AB87&lt;&gt;""),'Data Tab - SH EPA P3'!$C87,"")</f>
        <v/>
      </c>
      <c r="F58" s="25"/>
      <c r="G58" s="25"/>
      <c r="K58" s="38" t="str">
        <f>IF(AND('Data Tab - SH EPA P4'!$C87&gt;='SH Intermediate'!$C$2,'Data Tab - SH EPA P4'!$C87&lt;=EDATE('SH Intermediate'!$C$2,12),'Data Tab - SH EPA P4'!Z87&lt;&gt;""),'Data Tab - SH EPA P4'!$C87,"")</f>
        <v/>
      </c>
      <c r="N58" s="25"/>
      <c r="O58" s="25"/>
      <c r="T58" s="38" t="str">
        <f>IF(AND('Data Tab - SH EPA P5'!$C87&gt;='SH Intermediate'!$C$2,'Data Tab - SH EPA P5'!$C87&lt;=EDATE('SH Intermediate'!$C$2,12),'Data Tab - SH EPA P5'!Z87&lt;&gt;""),'Data Tab - SH EPA P5'!$C87,"")</f>
        <v/>
      </c>
    </row>
    <row r="59" spans="3:20" x14ac:dyDescent="0.2">
      <c r="C59" s="38" t="str">
        <f>IF(AND('Data Tab - SH EPA P3'!$C88&gt;='SH Intermediate'!$C$2,'Data Tab - SH EPA P3'!$C88&lt;=EDATE('SH Intermediate'!$C$2,12),'Data Tab - SH EPA P3'!AB88&lt;&gt;""),'Data Tab - SH EPA P3'!$C88,"")</f>
        <v/>
      </c>
      <c r="F59" s="25"/>
      <c r="G59" s="25"/>
      <c r="K59" s="38" t="str">
        <f>IF(AND('Data Tab - SH EPA P4'!$C88&gt;='SH Intermediate'!$C$2,'Data Tab - SH EPA P4'!$C88&lt;=EDATE('SH Intermediate'!$C$2,12),'Data Tab - SH EPA P4'!Z88&lt;&gt;""),'Data Tab - SH EPA P4'!$C88,"")</f>
        <v/>
      </c>
      <c r="N59" s="25"/>
      <c r="O59" s="25"/>
      <c r="T59" s="38" t="str">
        <f>IF(AND('Data Tab - SH EPA P5'!$C88&gt;='SH Intermediate'!$C$2,'Data Tab - SH EPA P5'!$C88&lt;=EDATE('SH Intermediate'!$C$2,12),'Data Tab - SH EPA P5'!Z88&lt;&gt;""),'Data Tab - SH EPA P5'!$C88,"")</f>
        <v/>
      </c>
    </row>
    <row r="60" spans="3:20" x14ac:dyDescent="0.2">
      <c r="C60" s="38" t="str">
        <f>IF(AND('Data Tab - SH EPA P3'!$C89&gt;='SH Intermediate'!$C$2,'Data Tab - SH EPA P3'!$C89&lt;=EDATE('SH Intermediate'!$C$2,12),'Data Tab - SH EPA P3'!AB89&lt;&gt;""),'Data Tab - SH EPA P3'!$C89,"")</f>
        <v/>
      </c>
      <c r="F60" s="25"/>
      <c r="G60" s="25"/>
      <c r="K60" s="38" t="str">
        <f>IF(AND('Data Tab - SH EPA P4'!$C89&gt;='SH Intermediate'!$C$2,'Data Tab - SH EPA P4'!$C89&lt;=EDATE('SH Intermediate'!$C$2,12),'Data Tab - SH EPA P4'!Z89&lt;&gt;""),'Data Tab - SH EPA P4'!$C89,"")</f>
        <v/>
      </c>
      <c r="N60" s="25"/>
      <c r="O60" s="25"/>
      <c r="T60" s="38" t="str">
        <f>IF(AND('Data Tab - SH EPA P5'!$C89&gt;='SH Intermediate'!$C$2,'Data Tab - SH EPA P5'!$C89&lt;=EDATE('SH Intermediate'!$C$2,12),'Data Tab - SH EPA P5'!Z89&lt;&gt;""),'Data Tab - SH EPA P5'!$C89,"")</f>
        <v/>
      </c>
    </row>
    <row r="61" spans="3:20" x14ac:dyDescent="0.2">
      <c r="C61" s="38" t="str">
        <f>IF(AND('Data Tab - SH EPA P3'!$C90&gt;='SH Intermediate'!$C$2,'Data Tab - SH EPA P3'!$C90&lt;=EDATE('SH Intermediate'!$C$2,12),'Data Tab - SH EPA P3'!AB90&lt;&gt;""),'Data Tab - SH EPA P3'!$C90,"")</f>
        <v/>
      </c>
      <c r="F61" s="25"/>
      <c r="G61" s="25"/>
      <c r="K61" s="38" t="str">
        <f>IF(AND('Data Tab - SH EPA P4'!$C90&gt;='SH Intermediate'!$C$2,'Data Tab - SH EPA P4'!$C90&lt;=EDATE('SH Intermediate'!$C$2,12),'Data Tab - SH EPA P4'!Z90&lt;&gt;""),'Data Tab - SH EPA P4'!$C90,"")</f>
        <v/>
      </c>
      <c r="N61" s="25"/>
      <c r="O61" s="25"/>
      <c r="T61" s="38" t="str">
        <f>IF(AND('Data Tab - SH EPA P5'!$C90&gt;='SH Intermediate'!$C$2,'Data Tab - SH EPA P5'!$C90&lt;=EDATE('SH Intermediate'!$C$2,12),'Data Tab - SH EPA P5'!Z90&lt;&gt;""),'Data Tab - SH EPA P5'!$C90,"")</f>
        <v/>
      </c>
    </row>
    <row r="62" spans="3:20" x14ac:dyDescent="0.2">
      <c r="C62" s="38" t="str">
        <f>IF(AND('Data Tab - SH EPA P3'!$C91&gt;='SH Intermediate'!$C$2,'Data Tab - SH EPA P3'!$C91&lt;=EDATE('SH Intermediate'!$C$2,12),'Data Tab - SH EPA P3'!AB91&lt;&gt;""),'Data Tab - SH EPA P3'!$C91,"")</f>
        <v/>
      </c>
      <c r="F62" s="25"/>
      <c r="G62" s="25"/>
      <c r="K62" s="38" t="str">
        <f>IF(AND('Data Tab - SH EPA P4'!$C91&gt;='SH Intermediate'!$C$2,'Data Tab - SH EPA P4'!$C91&lt;=EDATE('SH Intermediate'!$C$2,12),'Data Tab - SH EPA P4'!Z91&lt;&gt;""),'Data Tab - SH EPA P4'!$C91,"")</f>
        <v/>
      </c>
      <c r="N62" s="25"/>
      <c r="O62" s="25"/>
      <c r="T62" s="38" t="str">
        <f>IF(AND('Data Tab - SH EPA P5'!$C91&gt;='SH Intermediate'!$C$2,'Data Tab - SH EPA P5'!$C91&lt;=EDATE('SH Intermediate'!$C$2,12),'Data Tab - SH EPA P5'!Z91&lt;&gt;""),'Data Tab - SH EPA P5'!$C91,"")</f>
        <v/>
      </c>
    </row>
    <row r="63" spans="3:20" x14ac:dyDescent="0.2">
      <c r="C63" s="38" t="str">
        <f>IF(AND('Data Tab - SH EPA P3'!$C92&gt;='SH Intermediate'!$C$2,'Data Tab - SH EPA P3'!$C92&lt;=EDATE('SH Intermediate'!$C$2,12),'Data Tab - SH EPA P3'!AB92&lt;&gt;""),'Data Tab - SH EPA P3'!$C92,"")</f>
        <v/>
      </c>
      <c r="F63" s="25"/>
      <c r="G63" s="25"/>
      <c r="K63" s="38" t="str">
        <f>IF(AND('Data Tab - SH EPA P4'!$C92&gt;='SH Intermediate'!$C$2,'Data Tab - SH EPA P4'!$C92&lt;=EDATE('SH Intermediate'!$C$2,12),'Data Tab - SH EPA P4'!Z92&lt;&gt;""),'Data Tab - SH EPA P4'!$C92,"")</f>
        <v/>
      </c>
      <c r="N63" s="25"/>
      <c r="O63" s="25"/>
      <c r="T63" s="38" t="str">
        <f>IF(AND('Data Tab - SH EPA P5'!$C92&gt;='SH Intermediate'!$C$2,'Data Tab - SH EPA P5'!$C92&lt;=EDATE('SH Intermediate'!$C$2,12),'Data Tab - SH EPA P5'!Z92&lt;&gt;""),'Data Tab - SH EPA P5'!$C92,"")</f>
        <v/>
      </c>
    </row>
    <row r="64" spans="3:20" x14ac:dyDescent="0.2">
      <c r="C64" s="38" t="str">
        <f>IF(AND('Data Tab - SH EPA P3'!$C93&gt;='SH Intermediate'!$C$2,'Data Tab - SH EPA P3'!$C93&lt;=EDATE('SH Intermediate'!$C$2,12),'Data Tab - SH EPA P3'!AB93&lt;&gt;""),'Data Tab - SH EPA P3'!$C93,"")</f>
        <v/>
      </c>
      <c r="F64" s="25"/>
      <c r="G64" s="25"/>
      <c r="K64" s="38" t="str">
        <f>IF(AND('Data Tab - SH EPA P4'!$C93&gt;='SH Intermediate'!$C$2,'Data Tab - SH EPA P4'!$C93&lt;=EDATE('SH Intermediate'!$C$2,12),'Data Tab - SH EPA P4'!Z93&lt;&gt;""),'Data Tab - SH EPA P4'!$C93,"")</f>
        <v/>
      </c>
      <c r="N64" s="25"/>
      <c r="O64" s="25"/>
      <c r="T64" s="38" t="str">
        <f>IF(AND('Data Tab - SH EPA P5'!$C93&gt;='SH Intermediate'!$C$2,'Data Tab - SH EPA P5'!$C93&lt;=EDATE('SH Intermediate'!$C$2,12),'Data Tab - SH EPA P5'!Z93&lt;&gt;""),'Data Tab - SH EPA P5'!$C93,"")</f>
        <v/>
      </c>
    </row>
    <row r="65" spans="3:20" x14ac:dyDescent="0.2">
      <c r="C65" s="38" t="str">
        <f>IF(AND('Data Tab - SH EPA P3'!$C94&gt;='SH Intermediate'!$C$2,'Data Tab - SH EPA P3'!$C94&lt;=EDATE('SH Intermediate'!$C$2,12),'Data Tab - SH EPA P3'!AB94&lt;&gt;""),'Data Tab - SH EPA P3'!$C94,"")</f>
        <v/>
      </c>
      <c r="F65" s="25"/>
      <c r="G65" s="25"/>
      <c r="K65" s="38" t="str">
        <f>IF(AND('Data Tab - SH EPA P4'!$C94&gt;='SH Intermediate'!$C$2,'Data Tab - SH EPA P4'!$C94&lt;=EDATE('SH Intermediate'!$C$2,12),'Data Tab - SH EPA P4'!Z94&lt;&gt;""),'Data Tab - SH EPA P4'!$C94,"")</f>
        <v/>
      </c>
      <c r="N65" s="25"/>
      <c r="O65" s="25"/>
      <c r="T65" s="38" t="str">
        <f>IF(AND('Data Tab - SH EPA P5'!$C94&gt;='SH Intermediate'!$C$2,'Data Tab - SH EPA P5'!$C94&lt;=EDATE('SH Intermediate'!$C$2,12),'Data Tab - SH EPA P5'!Z94&lt;&gt;""),'Data Tab - SH EPA P5'!$C94,"")</f>
        <v/>
      </c>
    </row>
    <row r="66" spans="3:20" x14ac:dyDescent="0.2">
      <c r="C66" s="38" t="str">
        <f>IF(AND('Data Tab - SH EPA P3'!$C95&gt;='SH Intermediate'!$C$2,'Data Tab - SH EPA P3'!$C95&lt;=EDATE('SH Intermediate'!$C$2,12),'Data Tab - SH EPA P3'!AB95&lt;&gt;""),'Data Tab - SH EPA P3'!$C95,"")</f>
        <v/>
      </c>
      <c r="F66" s="25"/>
      <c r="G66" s="25"/>
      <c r="K66" s="38" t="str">
        <f>IF(AND('Data Tab - SH EPA P4'!$C95&gt;='SH Intermediate'!$C$2,'Data Tab - SH EPA P4'!$C95&lt;=EDATE('SH Intermediate'!$C$2,12),'Data Tab - SH EPA P4'!Z95&lt;&gt;""),'Data Tab - SH EPA P4'!$C95,"")</f>
        <v/>
      </c>
      <c r="N66" s="25"/>
      <c r="O66" s="25"/>
      <c r="T66" s="38" t="str">
        <f>IF(AND('Data Tab - SH EPA P5'!$C95&gt;='SH Intermediate'!$C$2,'Data Tab - SH EPA P5'!$C95&lt;=EDATE('SH Intermediate'!$C$2,12),'Data Tab - SH EPA P5'!Z95&lt;&gt;""),'Data Tab - SH EPA P5'!$C95,"")</f>
        <v/>
      </c>
    </row>
    <row r="67" spans="3:20" x14ac:dyDescent="0.2">
      <c r="C67" s="38" t="str">
        <f>IF(AND('Data Tab - SH EPA P3'!$C96&gt;='SH Intermediate'!$C$2,'Data Tab - SH EPA P3'!$C96&lt;=EDATE('SH Intermediate'!$C$2,12),'Data Tab - SH EPA P3'!AB96&lt;&gt;""),'Data Tab - SH EPA P3'!$C96,"")</f>
        <v/>
      </c>
      <c r="F67" s="25"/>
      <c r="G67" s="25"/>
      <c r="K67" s="38" t="str">
        <f>IF(AND('Data Tab - SH EPA P4'!$C96&gt;='SH Intermediate'!$C$2,'Data Tab - SH EPA P4'!$C96&lt;=EDATE('SH Intermediate'!$C$2,12),'Data Tab - SH EPA P4'!Z96&lt;&gt;""),'Data Tab - SH EPA P4'!$C96,"")</f>
        <v/>
      </c>
      <c r="N67" s="25"/>
      <c r="O67" s="25"/>
      <c r="T67" s="38" t="str">
        <f>IF(AND('Data Tab - SH EPA P5'!$C96&gt;='SH Intermediate'!$C$2,'Data Tab - SH EPA P5'!$C96&lt;=EDATE('SH Intermediate'!$C$2,12),'Data Tab - SH EPA P5'!Z96&lt;&gt;""),'Data Tab - SH EPA P5'!$C96,"")</f>
        <v/>
      </c>
    </row>
    <row r="68" spans="3:20" x14ac:dyDescent="0.2">
      <c r="C68" s="38" t="str">
        <f>IF(AND('Data Tab - SH EPA P3'!$C97&gt;='SH Intermediate'!$C$2,'Data Tab - SH EPA P3'!$C97&lt;=EDATE('SH Intermediate'!$C$2,12),'Data Tab - SH EPA P3'!AB97&lt;&gt;""),'Data Tab - SH EPA P3'!$C97,"")</f>
        <v/>
      </c>
      <c r="F68" s="25"/>
      <c r="G68" s="25"/>
      <c r="K68" s="38" t="str">
        <f>IF(AND('Data Tab - SH EPA P4'!$C97&gt;='SH Intermediate'!$C$2,'Data Tab - SH EPA P4'!$C97&lt;=EDATE('SH Intermediate'!$C$2,12),'Data Tab - SH EPA P4'!Z97&lt;&gt;""),'Data Tab - SH EPA P4'!$C97,"")</f>
        <v/>
      </c>
      <c r="N68" s="25"/>
      <c r="O68" s="25"/>
      <c r="T68" s="38" t="str">
        <f>IF(AND('Data Tab - SH EPA P5'!$C97&gt;='SH Intermediate'!$C$2,'Data Tab - SH EPA P5'!$C97&lt;=EDATE('SH Intermediate'!$C$2,12),'Data Tab - SH EPA P5'!Z97&lt;&gt;""),'Data Tab - SH EPA P5'!$C97,"")</f>
        <v/>
      </c>
    </row>
    <row r="69" spans="3:20" x14ac:dyDescent="0.2">
      <c r="C69" s="38" t="str">
        <f>IF(AND('Data Tab - SH EPA P3'!$C98&gt;='SH Intermediate'!$C$2,'Data Tab - SH EPA P3'!$C98&lt;=EDATE('SH Intermediate'!$C$2,12),'Data Tab - SH EPA P3'!AB98&lt;&gt;""),'Data Tab - SH EPA P3'!$C98,"")</f>
        <v/>
      </c>
      <c r="F69" s="25"/>
      <c r="G69" s="25"/>
      <c r="K69" s="38" t="str">
        <f>IF(AND('Data Tab - SH EPA P4'!$C98&gt;='SH Intermediate'!$C$2,'Data Tab - SH EPA P4'!$C98&lt;=EDATE('SH Intermediate'!$C$2,12),'Data Tab - SH EPA P4'!Z98&lt;&gt;""),'Data Tab - SH EPA P4'!$C98,"")</f>
        <v/>
      </c>
      <c r="N69" s="25"/>
      <c r="O69" s="25"/>
      <c r="T69" s="38" t="str">
        <f>IF(AND('Data Tab - SH EPA P5'!$C98&gt;='SH Intermediate'!$C$2,'Data Tab - SH EPA P5'!$C98&lt;=EDATE('SH Intermediate'!$C$2,12),'Data Tab - SH EPA P5'!Z98&lt;&gt;""),'Data Tab - SH EPA P5'!$C98,"")</f>
        <v/>
      </c>
    </row>
    <row r="70" spans="3:20" x14ac:dyDescent="0.2">
      <c r="C70" s="38" t="str">
        <f>IF(AND('Data Tab - SH EPA P3'!$C99&gt;='SH Intermediate'!$C$2,'Data Tab - SH EPA P3'!$C99&lt;=EDATE('SH Intermediate'!$C$2,12),'Data Tab - SH EPA P3'!AB99&lt;&gt;""),'Data Tab - SH EPA P3'!$C99,"")</f>
        <v/>
      </c>
      <c r="F70" s="25"/>
      <c r="G70" s="25"/>
      <c r="K70" s="38" t="str">
        <f>IF(AND('Data Tab - SH EPA P4'!$C99&gt;='SH Intermediate'!$C$2,'Data Tab - SH EPA P4'!$C99&lt;=EDATE('SH Intermediate'!$C$2,12),'Data Tab - SH EPA P4'!Z99&lt;&gt;""),'Data Tab - SH EPA P4'!$C99,"")</f>
        <v/>
      </c>
      <c r="N70" s="25"/>
      <c r="O70" s="25"/>
      <c r="T70" s="38" t="str">
        <f>IF(AND('Data Tab - SH EPA P5'!$C99&gt;='SH Intermediate'!$C$2,'Data Tab - SH EPA P5'!$C99&lt;=EDATE('SH Intermediate'!$C$2,12),'Data Tab - SH EPA P5'!Z99&lt;&gt;""),'Data Tab - SH EPA P5'!$C99,"")</f>
        <v/>
      </c>
    </row>
    <row r="71" spans="3:20" x14ac:dyDescent="0.2">
      <c r="C71" s="38" t="str">
        <f>IF(AND('Data Tab - SH EPA P3'!$C100&gt;='SH Intermediate'!$C$2,'Data Tab - SH EPA P3'!$C100&lt;=EDATE('SH Intermediate'!$C$2,12),'Data Tab - SH EPA P3'!AB100&lt;&gt;""),'Data Tab - SH EPA P3'!$C100,"")</f>
        <v/>
      </c>
      <c r="F71" s="25"/>
      <c r="G71" s="25"/>
      <c r="K71" s="38" t="str">
        <f>IF(AND('Data Tab - SH EPA P4'!$C100&gt;='SH Intermediate'!$C$2,'Data Tab - SH EPA P4'!$C100&lt;=EDATE('SH Intermediate'!$C$2,12),'Data Tab - SH EPA P4'!Z100&lt;&gt;""),'Data Tab - SH EPA P4'!$C100,"")</f>
        <v/>
      </c>
      <c r="N71" s="25"/>
      <c r="O71" s="25"/>
      <c r="T71" s="38" t="str">
        <f>IF(AND('Data Tab - SH EPA P5'!$C100&gt;='SH Intermediate'!$C$2,'Data Tab - SH EPA P5'!$C100&lt;=EDATE('SH Intermediate'!$C$2,12),'Data Tab - SH EPA P5'!Z100&lt;&gt;""),'Data Tab - SH EPA P5'!$C100,"")</f>
        <v/>
      </c>
    </row>
    <row r="72" spans="3:20" x14ac:dyDescent="0.2">
      <c r="C72" s="38" t="str">
        <f>IF(AND('Data Tab - SH EPA P3'!$C101&gt;='SH Intermediate'!$C$2,'Data Tab - SH EPA P3'!$C101&lt;=EDATE('SH Intermediate'!$C$2,12),'Data Tab - SH EPA P3'!AB101&lt;&gt;""),'Data Tab - SH EPA P3'!$C101,"")</f>
        <v/>
      </c>
      <c r="F72" s="25"/>
      <c r="G72" s="25"/>
      <c r="K72" s="38" t="str">
        <f>IF(AND('Data Tab - SH EPA P4'!$C101&gt;='SH Intermediate'!$C$2,'Data Tab - SH EPA P4'!$C101&lt;=EDATE('SH Intermediate'!$C$2,12),'Data Tab - SH EPA P4'!Z101&lt;&gt;""),'Data Tab - SH EPA P4'!$C101,"")</f>
        <v/>
      </c>
      <c r="N72" s="25"/>
      <c r="O72" s="25"/>
      <c r="T72" s="38" t="str">
        <f>IF(AND('Data Tab - SH EPA P5'!$C101&gt;='SH Intermediate'!$C$2,'Data Tab - SH EPA P5'!$C101&lt;=EDATE('SH Intermediate'!$C$2,12),'Data Tab - SH EPA P5'!Z101&lt;&gt;""),'Data Tab - SH EPA P5'!$C101,"")</f>
        <v/>
      </c>
    </row>
    <row r="73" spans="3:20" x14ac:dyDescent="0.2">
      <c r="C73" s="38" t="str">
        <f>IF(AND('Data Tab - SH EPA P3'!$C102&gt;='SH Intermediate'!$C$2,'Data Tab - SH EPA P3'!$C102&lt;=EDATE('SH Intermediate'!$C$2,12),'Data Tab - SH EPA P3'!AB102&lt;&gt;""),'Data Tab - SH EPA P3'!$C102,"")</f>
        <v/>
      </c>
      <c r="F73" s="25"/>
      <c r="G73" s="25"/>
      <c r="K73" s="38" t="str">
        <f>IF(AND('Data Tab - SH EPA P4'!$C102&gt;='SH Intermediate'!$C$2,'Data Tab - SH EPA P4'!$C102&lt;=EDATE('SH Intermediate'!$C$2,12),'Data Tab - SH EPA P4'!Z102&lt;&gt;""),'Data Tab - SH EPA P4'!$C102,"")</f>
        <v/>
      </c>
      <c r="N73" s="25"/>
      <c r="O73" s="25"/>
      <c r="T73" s="38" t="str">
        <f>IF(AND('Data Tab - SH EPA P5'!$C102&gt;='SH Intermediate'!$C$2,'Data Tab - SH EPA P5'!$C102&lt;=EDATE('SH Intermediate'!$C$2,12),'Data Tab - SH EPA P5'!Z102&lt;&gt;""),'Data Tab - SH EPA P5'!$C102,"")</f>
        <v/>
      </c>
    </row>
    <row r="74" spans="3:20" x14ac:dyDescent="0.2">
      <c r="C74" s="38" t="str">
        <f>IF(AND('Data Tab - SH EPA P3'!$C103&gt;='SH Intermediate'!$C$2,'Data Tab - SH EPA P3'!$C103&lt;=EDATE('SH Intermediate'!$C$2,12),'Data Tab - SH EPA P3'!AB103&lt;&gt;""),'Data Tab - SH EPA P3'!$C103,"")</f>
        <v/>
      </c>
      <c r="F74" s="25"/>
      <c r="G74" s="25"/>
      <c r="K74" s="38" t="str">
        <f>IF(AND('Data Tab - SH EPA P4'!$C103&gt;='SH Intermediate'!$C$2,'Data Tab - SH EPA P4'!$C103&lt;=EDATE('SH Intermediate'!$C$2,12),'Data Tab - SH EPA P4'!Z103&lt;&gt;""),'Data Tab - SH EPA P4'!$C103,"")</f>
        <v/>
      </c>
      <c r="N74" s="25"/>
      <c r="O74" s="25"/>
      <c r="T74" s="38" t="str">
        <f>IF(AND('Data Tab - SH EPA P5'!$C103&gt;='SH Intermediate'!$C$2,'Data Tab - SH EPA P5'!$C103&lt;=EDATE('SH Intermediate'!$C$2,12),'Data Tab - SH EPA P5'!Z103&lt;&gt;""),'Data Tab - SH EPA P5'!$C103,"")</f>
        <v/>
      </c>
    </row>
    <row r="75" spans="3:20" x14ac:dyDescent="0.2">
      <c r="C75" s="38" t="str">
        <f>IF(AND('Data Tab - SH EPA P3'!$C104&gt;='SH Intermediate'!$C$2,'Data Tab - SH EPA P3'!$C104&lt;=EDATE('SH Intermediate'!$C$2,12),'Data Tab - SH EPA P3'!AB104&lt;&gt;""),'Data Tab - SH EPA P3'!$C104,"")</f>
        <v/>
      </c>
      <c r="F75" s="25"/>
      <c r="G75" s="25"/>
      <c r="K75" s="38" t="str">
        <f>IF(AND('Data Tab - SH EPA P4'!$C104&gt;='SH Intermediate'!$C$2,'Data Tab - SH EPA P4'!$C104&lt;=EDATE('SH Intermediate'!$C$2,12),'Data Tab - SH EPA P4'!Z104&lt;&gt;""),'Data Tab - SH EPA P4'!$C104,"")</f>
        <v/>
      </c>
      <c r="N75" s="25"/>
      <c r="O75" s="25"/>
      <c r="T75" s="38" t="str">
        <f>IF(AND('Data Tab - SH EPA P5'!$C104&gt;='SH Intermediate'!$C$2,'Data Tab - SH EPA P5'!$C104&lt;=EDATE('SH Intermediate'!$C$2,12),'Data Tab - SH EPA P5'!Z104&lt;&gt;""),'Data Tab - SH EPA P5'!$C104,"")</f>
        <v/>
      </c>
    </row>
    <row r="76" spans="3:20" x14ac:dyDescent="0.2">
      <c r="C76" s="38" t="str">
        <f>IF(AND('Data Tab - SH EPA P3'!$C105&gt;='SH Intermediate'!$C$2,'Data Tab - SH EPA P3'!$C105&lt;=EDATE('SH Intermediate'!$C$2,12),'Data Tab - SH EPA P3'!AB105&lt;&gt;""),'Data Tab - SH EPA P3'!$C105,"")</f>
        <v/>
      </c>
      <c r="F76" s="25"/>
      <c r="G76" s="25"/>
      <c r="K76" s="38" t="str">
        <f>IF(AND('Data Tab - SH EPA P4'!$C105&gt;='SH Intermediate'!$C$2,'Data Tab - SH EPA P4'!$C105&lt;=EDATE('SH Intermediate'!$C$2,12),'Data Tab - SH EPA P4'!Z105&lt;&gt;""),'Data Tab - SH EPA P4'!$C105,"")</f>
        <v/>
      </c>
      <c r="N76" s="25"/>
      <c r="O76" s="25"/>
      <c r="T76" s="38" t="str">
        <f>IF(AND('Data Tab - SH EPA P5'!$C105&gt;='SH Intermediate'!$C$2,'Data Tab - SH EPA P5'!$C105&lt;=EDATE('SH Intermediate'!$C$2,12),'Data Tab - SH EPA P5'!Z105&lt;&gt;""),'Data Tab - SH EPA P5'!$C105,"")</f>
        <v/>
      </c>
    </row>
    <row r="77" spans="3:20" x14ac:dyDescent="0.2">
      <c r="C77" s="38" t="str">
        <f>IF(AND('Data Tab - SH EPA P3'!$C106&gt;='SH Intermediate'!$C$2,'Data Tab - SH EPA P3'!$C106&lt;=EDATE('SH Intermediate'!$C$2,12),'Data Tab - SH EPA P3'!AB106&lt;&gt;""),'Data Tab - SH EPA P3'!$C106,"")</f>
        <v/>
      </c>
      <c r="F77" s="25"/>
      <c r="G77" s="25"/>
      <c r="K77" s="38" t="str">
        <f>IF(AND('Data Tab - SH EPA P4'!$C106&gt;='SH Intermediate'!$C$2,'Data Tab - SH EPA P4'!$C106&lt;=EDATE('SH Intermediate'!$C$2,12),'Data Tab - SH EPA P4'!Z106&lt;&gt;""),'Data Tab - SH EPA P4'!$C106,"")</f>
        <v/>
      </c>
      <c r="N77" s="25"/>
      <c r="O77" s="25"/>
      <c r="T77" s="38" t="str">
        <f>IF(AND('Data Tab - SH EPA P5'!$C106&gt;='SH Intermediate'!$C$2,'Data Tab - SH EPA P5'!$C106&lt;=EDATE('SH Intermediate'!$C$2,12),'Data Tab - SH EPA P5'!Z106&lt;&gt;""),'Data Tab - SH EPA P5'!$C106,"")</f>
        <v/>
      </c>
    </row>
    <row r="78" spans="3:20" x14ac:dyDescent="0.2">
      <c r="C78" s="38" t="str">
        <f>IF(AND('Data Tab - SH EPA P3'!$C107&gt;='SH Intermediate'!$C$2,'Data Tab - SH EPA P3'!$C107&lt;=EDATE('SH Intermediate'!$C$2,12),'Data Tab - SH EPA P3'!AB107&lt;&gt;""),'Data Tab - SH EPA P3'!$C107,"")</f>
        <v/>
      </c>
      <c r="F78" s="25"/>
      <c r="G78" s="25"/>
      <c r="K78" s="38" t="str">
        <f>IF(AND('Data Tab - SH EPA P4'!$C107&gt;='SH Intermediate'!$C$2,'Data Tab - SH EPA P4'!$C107&lt;=EDATE('SH Intermediate'!$C$2,12),'Data Tab - SH EPA P4'!Z107&lt;&gt;""),'Data Tab - SH EPA P4'!$C107,"")</f>
        <v/>
      </c>
      <c r="N78" s="25"/>
      <c r="O78" s="25"/>
      <c r="T78" s="38" t="str">
        <f>IF(AND('Data Tab - SH EPA P5'!$C107&gt;='SH Intermediate'!$C$2,'Data Tab - SH EPA P5'!$C107&lt;=EDATE('SH Intermediate'!$C$2,12),'Data Tab - SH EPA P5'!Z107&lt;&gt;""),'Data Tab - SH EPA P5'!$C107,"")</f>
        <v/>
      </c>
    </row>
    <row r="79" spans="3:20" x14ac:dyDescent="0.2">
      <c r="C79" s="38" t="str">
        <f>IF(AND('Data Tab - SH EPA P3'!$C108&gt;='SH Intermediate'!$C$2,'Data Tab - SH EPA P3'!$C108&lt;=EDATE('SH Intermediate'!$C$2,12),'Data Tab - SH EPA P3'!AB108&lt;&gt;""),'Data Tab - SH EPA P3'!$C108,"")</f>
        <v/>
      </c>
      <c r="F79" s="25"/>
      <c r="G79" s="25"/>
      <c r="K79" s="38" t="str">
        <f>IF(AND('Data Tab - SH EPA P4'!$C108&gt;='SH Intermediate'!$C$2,'Data Tab - SH EPA P4'!$C108&lt;=EDATE('SH Intermediate'!$C$2,12),'Data Tab - SH EPA P4'!Z108&lt;&gt;""),'Data Tab - SH EPA P4'!$C108,"")</f>
        <v/>
      </c>
      <c r="N79" s="25"/>
      <c r="O79" s="25"/>
      <c r="T79" s="38" t="str">
        <f>IF(AND('Data Tab - SH EPA P5'!$C108&gt;='SH Intermediate'!$C$2,'Data Tab - SH EPA P5'!$C108&lt;=EDATE('SH Intermediate'!$C$2,12),'Data Tab - SH EPA P5'!Z108&lt;&gt;""),'Data Tab - SH EPA P5'!$C108,"")</f>
        <v/>
      </c>
    </row>
    <row r="80" spans="3:20" x14ac:dyDescent="0.2">
      <c r="C80" s="38" t="str">
        <f>IF(AND('Data Tab - SH EPA P3'!$C109&gt;='SH Intermediate'!$C$2,'Data Tab - SH EPA P3'!$C109&lt;=EDATE('SH Intermediate'!$C$2,12),'Data Tab - SH EPA P3'!AB109&lt;&gt;""),'Data Tab - SH EPA P3'!$C109,"")</f>
        <v/>
      </c>
      <c r="F80" s="25"/>
      <c r="G80" s="25"/>
      <c r="K80" s="38" t="str">
        <f>IF(AND('Data Tab - SH EPA P4'!$C109&gt;='SH Intermediate'!$C$2,'Data Tab - SH EPA P4'!$C109&lt;=EDATE('SH Intermediate'!$C$2,12),'Data Tab - SH EPA P4'!Z109&lt;&gt;""),'Data Tab - SH EPA P4'!$C109,"")</f>
        <v/>
      </c>
      <c r="N80" s="25"/>
      <c r="O80" s="25"/>
      <c r="T80" s="38" t="str">
        <f>IF(AND('Data Tab - SH EPA P5'!$C109&gt;='SH Intermediate'!$C$2,'Data Tab - SH EPA P5'!$C109&lt;=EDATE('SH Intermediate'!$C$2,12),'Data Tab - SH EPA P5'!Z109&lt;&gt;""),'Data Tab - SH EPA P5'!$C109,"")</f>
        <v/>
      </c>
    </row>
    <row r="81" spans="3:20" x14ac:dyDescent="0.2">
      <c r="C81" s="38" t="str">
        <f>IF(AND('Data Tab - SH EPA P3'!$C110&gt;='SH Intermediate'!$C$2,'Data Tab - SH EPA P3'!$C110&lt;=EDATE('SH Intermediate'!$C$2,12),'Data Tab - SH EPA P3'!AB110&lt;&gt;""),'Data Tab - SH EPA P3'!$C110,"")</f>
        <v/>
      </c>
      <c r="F81" s="25"/>
      <c r="G81" s="25"/>
      <c r="K81" s="38" t="str">
        <f>IF(AND('Data Tab - SH EPA P4'!$C110&gt;='SH Intermediate'!$C$2,'Data Tab - SH EPA P4'!$C110&lt;=EDATE('SH Intermediate'!$C$2,12),'Data Tab - SH EPA P4'!Z110&lt;&gt;""),'Data Tab - SH EPA P4'!$C110,"")</f>
        <v/>
      </c>
      <c r="N81" s="25"/>
      <c r="O81" s="25"/>
      <c r="T81" s="38" t="str">
        <f>IF(AND('Data Tab - SH EPA P5'!$C110&gt;='SH Intermediate'!$C$2,'Data Tab - SH EPA P5'!$C110&lt;=EDATE('SH Intermediate'!$C$2,12),'Data Tab - SH EPA P5'!Z110&lt;&gt;""),'Data Tab - SH EPA P5'!$C110,"")</f>
        <v/>
      </c>
    </row>
    <row r="82" spans="3:20" x14ac:dyDescent="0.2">
      <c r="C82" s="38" t="str">
        <f>IF(AND('Data Tab - SH EPA P3'!$C111&gt;='SH Intermediate'!$C$2,'Data Tab - SH EPA P3'!$C111&lt;=EDATE('SH Intermediate'!$C$2,12),'Data Tab - SH EPA P3'!AB111&lt;&gt;""),'Data Tab - SH EPA P3'!$C111,"")</f>
        <v/>
      </c>
      <c r="F82" s="25"/>
      <c r="G82" s="25"/>
      <c r="K82" s="38" t="str">
        <f>IF(AND('Data Tab - SH EPA P4'!$C111&gt;='SH Intermediate'!$C$2,'Data Tab - SH EPA P4'!$C111&lt;=EDATE('SH Intermediate'!$C$2,12),'Data Tab - SH EPA P4'!Z111&lt;&gt;""),'Data Tab - SH EPA P4'!$C111,"")</f>
        <v/>
      </c>
      <c r="N82" s="25"/>
      <c r="O82" s="25"/>
      <c r="T82" s="38" t="str">
        <f>IF(AND('Data Tab - SH EPA P5'!$C111&gt;='SH Intermediate'!$C$2,'Data Tab - SH EPA P5'!$C111&lt;=EDATE('SH Intermediate'!$C$2,12),'Data Tab - SH EPA P5'!Z111&lt;&gt;""),'Data Tab - SH EPA P5'!$C111,"")</f>
        <v/>
      </c>
    </row>
    <row r="83" spans="3:20" x14ac:dyDescent="0.2">
      <c r="C83" s="38" t="str">
        <f>IF(AND('Data Tab - SH EPA P3'!$C112&gt;='SH Intermediate'!$C$2,'Data Tab - SH EPA P3'!$C112&lt;=EDATE('SH Intermediate'!$C$2,12),'Data Tab - SH EPA P3'!AB112&lt;&gt;""),'Data Tab - SH EPA P3'!$C112,"")</f>
        <v/>
      </c>
      <c r="F83" s="25"/>
      <c r="G83" s="25"/>
      <c r="K83" s="38" t="str">
        <f>IF(AND('Data Tab - SH EPA P4'!$C112&gt;='SH Intermediate'!$C$2,'Data Tab - SH EPA P4'!$C112&lt;=EDATE('SH Intermediate'!$C$2,12),'Data Tab - SH EPA P4'!Z112&lt;&gt;""),'Data Tab - SH EPA P4'!$C112,"")</f>
        <v/>
      </c>
      <c r="N83" s="25"/>
      <c r="O83" s="25"/>
      <c r="T83" s="38" t="str">
        <f>IF(AND('Data Tab - SH EPA P5'!$C112&gt;='SH Intermediate'!$C$2,'Data Tab - SH EPA P5'!$C112&lt;=EDATE('SH Intermediate'!$C$2,12),'Data Tab - SH EPA P5'!Z112&lt;&gt;""),'Data Tab - SH EPA P5'!$C112,"")</f>
        <v/>
      </c>
    </row>
    <row r="84" spans="3:20" x14ac:dyDescent="0.2">
      <c r="C84" s="38" t="str">
        <f>IF(AND('Data Tab - SH EPA P3'!$C113&gt;='SH Intermediate'!$C$2,'Data Tab - SH EPA P3'!$C113&lt;=EDATE('SH Intermediate'!$C$2,12),'Data Tab - SH EPA P3'!AB113&lt;&gt;""),'Data Tab - SH EPA P3'!$C113,"")</f>
        <v/>
      </c>
      <c r="F84" s="25"/>
      <c r="G84" s="25"/>
      <c r="K84" s="38" t="str">
        <f>IF(AND('Data Tab - SH EPA P4'!$C113&gt;='SH Intermediate'!$C$2,'Data Tab - SH EPA P4'!$C113&lt;=EDATE('SH Intermediate'!$C$2,12),'Data Tab - SH EPA P4'!Z113&lt;&gt;""),'Data Tab - SH EPA P4'!$C113,"")</f>
        <v/>
      </c>
      <c r="N84" s="25"/>
      <c r="O84" s="25"/>
      <c r="T84" s="38" t="str">
        <f>IF(AND('Data Tab - SH EPA P5'!$C113&gt;='SH Intermediate'!$C$2,'Data Tab - SH EPA P5'!$C113&lt;=EDATE('SH Intermediate'!$C$2,12),'Data Tab - SH EPA P5'!Z113&lt;&gt;""),'Data Tab - SH EPA P5'!$C113,"")</f>
        <v/>
      </c>
    </row>
    <row r="85" spans="3:20" x14ac:dyDescent="0.2">
      <c r="C85" s="38" t="str">
        <f>IF(AND('Data Tab - SH EPA P3'!$C114&gt;='SH Intermediate'!$C$2,'Data Tab - SH EPA P3'!$C114&lt;=EDATE('SH Intermediate'!$C$2,12),'Data Tab - SH EPA P3'!AB114&lt;&gt;""),'Data Tab - SH EPA P3'!$C114,"")</f>
        <v/>
      </c>
      <c r="F85" s="25"/>
      <c r="G85" s="25"/>
      <c r="K85" s="38" t="str">
        <f>IF(AND('Data Tab - SH EPA P4'!$C114&gt;='SH Intermediate'!$C$2,'Data Tab - SH EPA P4'!$C114&lt;=EDATE('SH Intermediate'!$C$2,12),'Data Tab - SH EPA P4'!Z114&lt;&gt;""),'Data Tab - SH EPA P4'!$C114,"")</f>
        <v/>
      </c>
      <c r="N85" s="25"/>
      <c r="O85" s="25"/>
      <c r="T85" s="38" t="str">
        <f>IF(AND('Data Tab - SH EPA P5'!$C114&gt;='SH Intermediate'!$C$2,'Data Tab - SH EPA P5'!$C114&lt;=EDATE('SH Intermediate'!$C$2,12),'Data Tab - SH EPA P5'!Z114&lt;&gt;""),'Data Tab - SH EPA P5'!$C114,"")</f>
        <v/>
      </c>
    </row>
    <row r="86" spans="3:20" x14ac:dyDescent="0.2">
      <c r="C86" s="38" t="str">
        <f>IF(AND('Data Tab - SH EPA P3'!$C115&gt;='SH Intermediate'!$C$2,'Data Tab - SH EPA P3'!$C115&lt;=EDATE('SH Intermediate'!$C$2,12),'Data Tab - SH EPA P3'!AB115&lt;&gt;""),'Data Tab - SH EPA P3'!$C115,"")</f>
        <v/>
      </c>
      <c r="F86" s="25"/>
      <c r="G86" s="25"/>
      <c r="K86" s="38" t="str">
        <f>IF(AND('Data Tab - SH EPA P4'!$C115&gt;='SH Intermediate'!$C$2,'Data Tab - SH EPA P4'!$C115&lt;=EDATE('SH Intermediate'!$C$2,12),'Data Tab - SH EPA P4'!Z115&lt;&gt;""),'Data Tab - SH EPA P4'!$C115,"")</f>
        <v/>
      </c>
      <c r="N86" s="25"/>
      <c r="O86" s="25"/>
      <c r="T86" s="38" t="str">
        <f>IF(AND('Data Tab - SH EPA P5'!$C115&gt;='SH Intermediate'!$C$2,'Data Tab - SH EPA P5'!$C115&lt;=EDATE('SH Intermediate'!$C$2,12),'Data Tab - SH EPA P5'!Z115&lt;&gt;""),'Data Tab - SH EPA P5'!$C115,"")</f>
        <v/>
      </c>
    </row>
    <row r="87" spans="3:20" x14ac:dyDescent="0.2">
      <c r="C87" s="38" t="str">
        <f>IF(AND('Data Tab - SH EPA P3'!$C116&gt;='SH Intermediate'!$C$2,'Data Tab - SH EPA P3'!$C116&lt;=EDATE('SH Intermediate'!$C$2,12),'Data Tab - SH EPA P3'!AB116&lt;&gt;""),'Data Tab - SH EPA P3'!$C116,"")</f>
        <v/>
      </c>
      <c r="F87" s="25"/>
      <c r="G87" s="25"/>
      <c r="K87" s="38" t="str">
        <f>IF(AND('Data Tab - SH EPA P4'!$C116&gt;='SH Intermediate'!$C$2,'Data Tab - SH EPA P4'!$C116&lt;=EDATE('SH Intermediate'!$C$2,12),'Data Tab - SH EPA P4'!Z116&lt;&gt;""),'Data Tab - SH EPA P4'!$C116,"")</f>
        <v/>
      </c>
      <c r="N87" s="25"/>
      <c r="O87" s="25"/>
      <c r="T87" s="38" t="str">
        <f>IF(AND('Data Tab - SH EPA P5'!$C116&gt;='SH Intermediate'!$C$2,'Data Tab - SH EPA P5'!$C116&lt;=EDATE('SH Intermediate'!$C$2,12),'Data Tab - SH EPA P5'!Z116&lt;&gt;""),'Data Tab - SH EPA P5'!$C116,"")</f>
        <v/>
      </c>
    </row>
    <row r="88" spans="3:20" x14ac:dyDescent="0.2">
      <c r="C88" s="38" t="str">
        <f>IF(AND('Data Tab - SH EPA P3'!$C117&gt;='SH Intermediate'!$C$2,'Data Tab - SH EPA P3'!$C117&lt;=EDATE('SH Intermediate'!$C$2,12),'Data Tab - SH EPA P3'!AB117&lt;&gt;""),'Data Tab - SH EPA P3'!$C117,"")</f>
        <v/>
      </c>
      <c r="F88" s="25"/>
      <c r="G88" s="25"/>
      <c r="K88" s="38" t="str">
        <f>IF(AND('Data Tab - SH EPA P4'!$C117&gt;='SH Intermediate'!$C$2,'Data Tab - SH EPA P4'!$C117&lt;=EDATE('SH Intermediate'!$C$2,12),'Data Tab - SH EPA P4'!Z117&lt;&gt;""),'Data Tab - SH EPA P4'!$C117,"")</f>
        <v/>
      </c>
      <c r="N88" s="25"/>
      <c r="O88" s="25"/>
      <c r="T88" s="38" t="str">
        <f>IF(AND('Data Tab - SH EPA P5'!$C117&gt;='SH Intermediate'!$C$2,'Data Tab - SH EPA P5'!$C117&lt;=EDATE('SH Intermediate'!$C$2,12),'Data Tab - SH EPA P5'!Z117&lt;&gt;""),'Data Tab - SH EPA P5'!$C117,"")</f>
        <v/>
      </c>
    </row>
    <row r="89" spans="3:20" x14ac:dyDescent="0.2">
      <c r="C89" s="38" t="str">
        <f>IF(AND('Data Tab - SH EPA P3'!$C118&gt;='SH Intermediate'!$C$2,'Data Tab - SH EPA P3'!$C118&lt;=EDATE('SH Intermediate'!$C$2,12),'Data Tab - SH EPA P3'!AB118&lt;&gt;""),'Data Tab - SH EPA P3'!$C118,"")</f>
        <v/>
      </c>
      <c r="F89" s="25"/>
      <c r="G89" s="25"/>
      <c r="K89" s="38" t="str">
        <f>IF(AND('Data Tab - SH EPA P4'!$C118&gt;='SH Intermediate'!$C$2,'Data Tab - SH EPA P4'!$C118&lt;=EDATE('SH Intermediate'!$C$2,12),'Data Tab - SH EPA P4'!Z118&lt;&gt;""),'Data Tab - SH EPA P4'!$C118,"")</f>
        <v/>
      </c>
      <c r="N89" s="25"/>
      <c r="O89" s="25"/>
      <c r="T89" s="38" t="str">
        <f>IF(AND('Data Tab - SH EPA P5'!$C118&gt;='SH Intermediate'!$C$2,'Data Tab - SH EPA P5'!$C118&lt;=EDATE('SH Intermediate'!$C$2,12),'Data Tab - SH EPA P5'!Z118&lt;&gt;""),'Data Tab - SH EPA P5'!$C118,"")</f>
        <v/>
      </c>
    </row>
    <row r="90" spans="3:20" x14ac:dyDescent="0.2">
      <c r="C90" s="38" t="str">
        <f>IF(AND('Data Tab - SH EPA P3'!$C119&gt;='SH Intermediate'!$C$2,'Data Tab - SH EPA P3'!$C119&lt;=EDATE('SH Intermediate'!$C$2,12),'Data Tab - SH EPA P3'!AB119&lt;&gt;""),'Data Tab - SH EPA P3'!$C119,"")</f>
        <v/>
      </c>
      <c r="F90" s="25"/>
      <c r="G90" s="25"/>
      <c r="K90" s="38" t="str">
        <f>IF(AND('Data Tab - SH EPA P4'!$C119&gt;='SH Intermediate'!$C$2,'Data Tab - SH EPA P4'!$C119&lt;=EDATE('SH Intermediate'!$C$2,12),'Data Tab - SH EPA P4'!Z119&lt;&gt;""),'Data Tab - SH EPA P4'!$C119,"")</f>
        <v/>
      </c>
      <c r="N90" s="25"/>
      <c r="O90" s="25"/>
      <c r="T90" s="38" t="str">
        <f>IF(AND('Data Tab - SH EPA P5'!$C119&gt;='SH Intermediate'!$C$2,'Data Tab - SH EPA P5'!$C119&lt;=EDATE('SH Intermediate'!$C$2,12),'Data Tab - SH EPA P5'!Z119&lt;&gt;""),'Data Tab - SH EPA P5'!$C119,"")</f>
        <v/>
      </c>
    </row>
    <row r="91" spans="3:20" x14ac:dyDescent="0.2">
      <c r="C91" s="38" t="str">
        <f>IF(AND('Data Tab - SH EPA P3'!$C120&gt;='SH Intermediate'!$C$2,'Data Tab - SH EPA P3'!$C120&lt;=EDATE('SH Intermediate'!$C$2,12),'Data Tab - SH EPA P3'!AB120&lt;&gt;""),'Data Tab - SH EPA P3'!$C120,"")</f>
        <v/>
      </c>
      <c r="F91" s="25"/>
      <c r="G91" s="25"/>
      <c r="K91" s="38" t="str">
        <f>IF(AND('Data Tab - SH EPA P4'!$C120&gt;='SH Intermediate'!$C$2,'Data Tab - SH EPA P4'!$C120&lt;=EDATE('SH Intermediate'!$C$2,12),'Data Tab - SH EPA P4'!Z120&lt;&gt;""),'Data Tab - SH EPA P4'!$C120,"")</f>
        <v/>
      </c>
      <c r="N91" s="25"/>
      <c r="O91" s="25"/>
      <c r="T91" s="38" t="str">
        <f>IF(AND('Data Tab - SH EPA P5'!$C120&gt;='SH Intermediate'!$C$2,'Data Tab - SH EPA P5'!$C120&lt;=EDATE('SH Intermediate'!$C$2,12),'Data Tab - SH EPA P5'!Z120&lt;&gt;""),'Data Tab - SH EPA P5'!$C120,"")</f>
        <v/>
      </c>
    </row>
    <row r="92" spans="3:20" x14ac:dyDescent="0.2">
      <c r="C92" s="38" t="str">
        <f>IF(AND('Data Tab - SH EPA P3'!$C121&gt;='SH Intermediate'!$C$2,'Data Tab - SH EPA P3'!$C121&lt;=EDATE('SH Intermediate'!$C$2,12),'Data Tab - SH EPA P3'!AB121&lt;&gt;""),'Data Tab - SH EPA P3'!$C121,"")</f>
        <v/>
      </c>
      <c r="F92" s="25"/>
      <c r="G92" s="25"/>
      <c r="K92" s="38" t="str">
        <f>IF(AND('Data Tab - SH EPA P4'!$C121&gt;='SH Intermediate'!$C$2,'Data Tab - SH EPA P4'!$C121&lt;=EDATE('SH Intermediate'!$C$2,12),'Data Tab - SH EPA P4'!Z121&lt;&gt;""),'Data Tab - SH EPA P4'!$C121,"")</f>
        <v/>
      </c>
      <c r="N92" s="25"/>
      <c r="O92" s="25"/>
      <c r="T92" s="38" t="str">
        <f>IF(AND('Data Tab - SH EPA P5'!$C121&gt;='SH Intermediate'!$C$2,'Data Tab - SH EPA P5'!$C121&lt;=EDATE('SH Intermediate'!$C$2,12),'Data Tab - SH EPA P5'!Z121&lt;&gt;""),'Data Tab - SH EPA P5'!$C121,"")</f>
        <v/>
      </c>
    </row>
    <row r="93" spans="3:20" x14ac:dyDescent="0.2">
      <c r="C93" s="38" t="str">
        <f>IF(AND('Data Tab - SH EPA P3'!$C122&gt;='SH Intermediate'!$C$2,'Data Tab - SH EPA P3'!$C122&lt;=EDATE('SH Intermediate'!$C$2,12),'Data Tab - SH EPA P3'!AB122&lt;&gt;""),'Data Tab - SH EPA P3'!$C122,"")</f>
        <v/>
      </c>
      <c r="F93" s="25"/>
      <c r="G93" s="25"/>
      <c r="K93" s="38" t="str">
        <f>IF(AND('Data Tab - SH EPA P4'!$C122&gt;='SH Intermediate'!$C$2,'Data Tab - SH EPA P4'!$C122&lt;=EDATE('SH Intermediate'!$C$2,12),'Data Tab - SH EPA P4'!Z122&lt;&gt;""),'Data Tab - SH EPA P4'!$C122,"")</f>
        <v/>
      </c>
      <c r="N93" s="25"/>
      <c r="O93" s="25"/>
      <c r="T93" s="38" t="str">
        <f>IF(AND('Data Tab - SH EPA P5'!$C122&gt;='SH Intermediate'!$C$2,'Data Tab - SH EPA P5'!$C122&lt;=EDATE('SH Intermediate'!$C$2,12),'Data Tab - SH EPA P5'!Z122&lt;&gt;""),'Data Tab - SH EPA P5'!$C122,"")</f>
        <v/>
      </c>
    </row>
    <row r="94" spans="3:20" x14ac:dyDescent="0.2">
      <c r="C94" s="38" t="str">
        <f>IF(AND('Data Tab - SH EPA P3'!$C123&gt;='SH Intermediate'!$C$2,'Data Tab - SH EPA P3'!$C123&lt;=EDATE('SH Intermediate'!$C$2,12),'Data Tab - SH EPA P3'!AB123&lt;&gt;""),'Data Tab - SH EPA P3'!$C123,"")</f>
        <v/>
      </c>
      <c r="F94" s="25"/>
      <c r="G94" s="25"/>
      <c r="K94" s="38" t="str">
        <f>IF(AND('Data Tab - SH EPA P4'!$C123&gt;='SH Intermediate'!$C$2,'Data Tab - SH EPA P4'!$C123&lt;=EDATE('SH Intermediate'!$C$2,12),'Data Tab - SH EPA P4'!Z123&lt;&gt;""),'Data Tab - SH EPA P4'!$C123,"")</f>
        <v/>
      </c>
      <c r="N94" s="25"/>
      <c r="O94" s="25"/>
      <c r="T94" s="38" t="str">
        <f>IF(AND('Data Tab - SH EPA P5'!$C123&gt;='SH Intermediate'!$C$2,'Data Tab - SH EPA P5'!$C123&lt;=EDATE('SH Intermediate'!$C$2,12),'Data Tab - SH EPA P5'!Z123&lt;&gt;""),'Data Tab - SH EPA P5'!$C123,"")</f>
        <v/>
      </c>
    </row>
    <row r="95" spans="3:20" x14ac:dyDescent="0.2">
      <c r="C95" s="38" t="str">
        <f>IF(AND('Data Tab - SH EPA P3'!$C124&gt;='SH Intermediate'!$C$2,'Data Tab - SH EPA P3'!$C124&lt;=EDATE('SH Intermediate'!$C$2,12),'Data Tab - SH EPA P3'!AB124&lt;&gt;""),'Data Tab - SH EPA P3'!$C124,"")</f>
        <v/>
      </c>
      <c r="F95" s="25"/>
      <c r="G95" s="25"/>
      <c r="K95" s="38" t="str">
        <f>IF(AND('Data Tab - SH EPA P4'!$C124&gt;='SH Intermediate'!$C$2,'Data Tab - SH EPA P4'!$C124&lt;=EDATE('SH Intermediate'!$C$2,12),'Data Tab - SH EPA P4'!Z124&lt;&gt;""),'Data Tab - SH EPA P4'!$C124,"")</f>
        <v/>
      </c>
      <c r="N95" s="25"/>
      <c r="O95" s="25"/>
      <c r="T95" s="38" t="str">
        <f>IF(AND('Data Tab - SH EPA P5'!$C124&gt;='SH Intermediate'!$C$2,'Data Tab - SH EPA P5'!$C124&lt;=EDATE('SH Intermediate'!$C$2,12),'Data Tab - SH EPA P5'!Z124&lt;&gt;""),'Data Tab - SH EPA P5'!$C124,"")</f>
        <v/>
      </c>
    </row>
    <row r="96" spans="3:20" x14ac:dyDescent="0.2">
      <c r="C96" s="38" t="str">
        <f>IF(AND('Data Tab - SH EPA P3'!$C125&gt;='SH Intermediate'!$C$2,'Data Tab - SH EPA P3'!$C125&lt;=EDATE('SH Intermediate'!$C$2,12),'Data Tab - SH EPA P3'!AB125&lt;&gt;""),'Data Tab - SH EPA P3'!$C125,"")</f>
        <v/>
      </c>
      <c r="F96" s="25"/>
      <c r="G96" s="25"/>
      <c r="K96" s="38" t="str">
        <f>IF(AND('Data Tab - SH EPA P4'!$C125&gt;='SH Intermediate'!$C$2,'Data Tab - SH EPA P4'!$C125&lt;=EDATE('SH Intermediate'!$C$2,12),'Data Tab - SH EPA P4'!Z125&lt;&gt;""),'Data Tab - SH EPA P4'!$C125,"")</f>
        <v/>
      </c>
      <c r="N96" s="25"/>
      <c r="O96" s="25"/>
      <c r="T96" s="38" t="str">
        <f>IF(AND('Data Tab - SH EPA P5'!$C125&gt;='SH Intermediate'!$C$2,'Data Tab - SH EPA P5'!$C125&lt;=EDATE('SH Intermediate'!$C$2,12),'Data Tab - SH EPA P5'!Z125&lt;&gt;""),'Data Tab - SH EPA P5'!$C125,"")</f>
        <v/>
      </c>
    </row>
    <row r="97" spans="3:20" x14ac:dyDescent="0.2">
      <c r="C97" s="38" t="str">
        <f>IF(AND('Data Tab - SH EPA P3'!$C126&gt;='SH Intermediate'!$C$2,'Data Tab - SH EPA P3'!$C126&lt;=EDATE('SH Intermediate'!$C$2,12),'Data Tab - SH EPA P3'!AB126&lt;&gt;""),'Data Tab - SH EPA P3'!$C126,"")</f>
        <v/>
      </c>
      <c r="F97" s="25"/>
      <c r="G97" s="25"/>
      <c r="K97" s="38" t="str">
        <f>IF(AND('Data Tab - SH EPA P4'!$C126&gt;='SH Intermediate'!$C$2,'Data Tab - SH EPA P4'!$C126&lt;=EDATE('SH Intermediate'!$C$2,12),'Data Tab - SH EPA P4'!Z126&lt;&gt;""),'Data Tab - SH EPA P4'!$C126,"")</f>
        <v/>
      </c>
      <c r="N97" s="25"/>
      <c r="O97" s="25"/>
      <c r="T97" s="38" t="str">
        <f>IF(AND('Data Tab - SH EPA P5'!$C126&gt;='SH Intermediate'!$C$2,'Data Tab - SH EPA P5'!$C126&lt;=EDATE('SH Intermediate'!$C$2,12),'Data Tab - SH EPA P5'!Z126&lt;&gt;""),'Data Tab - SH EPA P5'!$C126,"")</f>
        <v/>
      </c>
    </row>
    <row r="98" spans="3:20" x14ac:dyDescent="0.2">
      <c r="C98" s="38" t="str">
        <f>IF(AND('Data Tab - SH EPA P3'!$C127&gt;='SH Intermediate'!$C$2,'Data Tab - SH EPA P3'!$C127&lt;=EDATE('SH Intermediate'!$C$2,12),'Data Tab - SH EPA P3'!AB127&lt;&gt;""),'Data Tab - SH EPA P3'!$C127,"")</f>
        <v/>
      </c>
      <c r="F98" s="25"/>
      <c r="G98" s="25"/>
      <c r="K98" s="38" t="str">
        <f>IF(AND('Data Tab - SH EPA P4'!$C127&gt;='SH Intermediate'!$C$2,'Data Tab - SH EPA P4'!$C127&lt;=EDATE('SH Intermediate'!$C$2,12),'Data Tab - SH EPA P4'!Z127&lt;&gt;""),'Data Tab - SH EPA P4'!$C127,"")</f>
        <v/>
      </c>
      <c r="N98" s="25"/>
      <c r="O98" s="25"/>
      <c r="T98" s="38" t="str">
        <f>IF(AND('Data Tab - SH EPA P5'!$C127&gt;='SH Intermediate'!$C$2,'Data Tab - SH EPA P5'!$C127&lt;=EDATE('SH Intermediate'!$C$2,12),'Data Tab - SH EPA P5'!Z127&lt;&gt;""),'Data Tab - SH EPA P5'!$C127,"")</f>
        <v/>
      </c>
    </row>
    <row r="99" spans="3:20" x14ac:dyDescent="0.2">
      <c r="C99" s="38" t="str">
        <f>IF(AND('Data Tab - SH EPA P3'!$C128&gt;='SH Intermediate'!$C$2,'Data Tab - SH EPA P3'!$C128&lt;=EDATE('SH Intermediate'!$C$2,12),'Data Tab - SH EPA P3'!AB128&lt;&gt;""),'Data Tab - SH EPA P3'!$C128,"")</f>
        <v/>
      </c>
      <c r="F99" s="25"/>
      <c r="G99" s="25"/>
      <c r="K99" s="38" t="str">
        <f>IF(AND('Data Tab - SH EPA P4'!$C128&gt;='SH Intermediate'!$C$2,'Data Tab - SH EPA P4'!$C128&lt;=EDATE('SH Intermediate'!$C$2,12),'Data Tab - SH EPA P4'!Z128&lt;&gt;""),'Data Tab - SH EPA P4'!$C128,"")</f>
        <v/>
      </c>
      <c r="N99" s="25"/>
      <c r="O99" s="25"/>
      <c r="T99" s="38" t="str">
        <f>IF(AND('Data Tab - SH EPA P5'!$C128&gt;='SH Intermediate'!$C$2,'Data Tab - SH EPA P5'!$C128&lt;=EDATE('SH Intermediate'!$C$2,12),'Data Tab - SH EPA P5'!Z128&lt;&gt;""),'Data Tab - SH EPA P5'!$C128,"")</f>
        <v/>
      </c>
    </row>
    <row r="100" spans="3:20" x14ac:dyDescent="0.2">
      <c r="C100" s="38" t="str">
        <f>IF(AND('Data Tab - SH EPA P3'!$C129&gt;='SH Intermediate'!$C$2,'Data Tab - SH EPA P3'!$C129&lt;=EDATE('SH Intermediate'!$C$2,12),'Data Tab - SH EPA P3'!AB129&lt;&gt;""),'Data Tab - SH EPA P3'!$C129,"")</f>
        <v/>
      </c>
      <c r="F100" s="25"/>
      <c r="G100" s="25"/>
      <c r="K100" s="38" t="str">
        <f>IF(AND('Data Tab - SH EPA P4'!$C129&gt;='SH Intermediate'!$C$2,'Data Tab - SH EPA P4'!$C129&lt;=EDATE('SH Intermediate'!$C$2,12),'Data Tab - SH EPA P4'!Z129&lt;&gt;""),'Data Tab - SH EPA P4'!$C129,"")</f>
        <v/>
      </c>
      <c r="N100" s="25"/>
      <c r="O100" s="25"/>
      <c r="T100" s="38" t="str">
        <f>IF(AND('Data Tab - SH EPA P5'!$C129&gt;='SH Intermediate'!$C$2,'Data Tab - SH EPA P5'!$C129&lt;=EDATE('SH Intermediate'!$C$2,12),'Data Tab - SH EPA P5'!Z129&lt;&gt;""),'Data Tab - SH EPA P5'!$C129,"")</f>
        <v/>
      </c>
    </row>
    <row r="101" spans="3:20" x14ac:dyDescent="0.2">
      <c r="C101" s="38" t="str">
        <f>IF(AND('Data Tab - SH EPA P3'!$C130&gt;='SH Intermediate'!$C$2,'Data Tab - SH EPA P3'!$C130&lt;=EDATE('SH Intermediate'!$C$2,12),'Data Tab - SH EPA P3'!AB130&lt;&gt;""),'Data Tab - SH EPA P3'!$C130,"")</f>
        <v/>
      </c>
      <c r="F101" s="25"/>
      <c r="G101" s="25"/>
      <c r="K101" s="38" t="str">
        <f>IF(AND('Data Tab - SH EPA P4'!$C130&gt;='SH Intermediate'!$C$2,'Data Tab - SH EPA P4'!$C130&lt;=EDATE('SH Intermediate'!$C$2,12),'Data Tab - SH EPA P4'!Z130&lt;&gt;""),'Data Tab - SH EPA P4'!$C130,"")</f>
        <v/>
      </c>
      <c r="N101" s="25"/>
      <c r="O101" s="25"/>
      <c r="T101" s="38" t="str">
        <f>IF(AND('Data Tab - SH EPA P5'!$C130&gt;='SH Intermediate'!$C$2,'Data Tab - SH EPA P5'!$C130&lt;=EDATE('SH Intermediate'!$C$2,12),'Data Tab - SH EPA P5'!Z130&lt;&gt;""),'Data Tab - SH EPA P5'!$C130,"")</f>
        <v/>
      </c>
    </row>
    <row r="102" spans="3:20" x14ac:dyDescent="0.2">
      <c r="C102" s="38" t="str">
        <f>IF(AND('Data Tab - SH EPA P3'!$C131&gt;='SH Intermediate'!$C$2,'Data Tab - SH EPA P3'!$C131&lt;=EDATE('SH Intermediate'!$C$2,12),'Data Tab - SH EPA P3'!AB131&lt;&gt;""),'Data Tab - SH EPA P3'!$C131,"")</f>
        <v/>
      </c>
      <c r="F102" s="25"/>
      <c r="G102" s="25"/>
      <c r="K102" s="38" t="str">
        <f>IF(AND('Data Tab - SH EPA P4'!$C131&gt;='SH Intermediate'!$C$2,'Data Tab - SH EPA P4'!$C131&lt;=EDATE('SH Intermediate'!$C$2,12),'Data Tab - SH EPA P4'!Z131&lt;&gt;""),'Data Tab - SH EPA P4'!$C131,"")</f>
        <v/>
      </c>
      <c r="N102" s="25"/>
      <c r="O102" s="25"/>
      <c r="T102" s="38" t="str">
        <f>IF(AND('Data Tab - SH EPA P5'!$C131&gt;='SH Intermediate'!$C$2,'Data Tab - SH EPA P5'!$C131&lt;=EDATE('SH Intermediate'!$C$2,12),'Data Tab - SH EPA P5'!Z131&lt;&gt;""),'Data Tab - SH EPA P5'!$C131,"")</f>
        <v/>
      </c>
    </row>
    <row r="103" spans="3:20" x14ac:dyDescent="0.2">
      <c r="C103" s="38" t="str">
        <f>IF(AND('Data Tab - SH EPA P3'!$C132&gt;='SH Intermediate'!$C$2,'Data Tab - SH EPA P3'!$C132&lt;=EDATE('SH Intermediate'!$C$2,12),'Data Tab - SH EPA P3'!AB132&lt;&gt;""),'Data Tab - SH EPA P3'!$C132,"")</f>
        <v/>
      </c>
      <c r="F103" s="25"/>
      <c r="G103" s="25"/>
      <c r="K103" s="38" t="str">
        <f>IF(AND('Data Tab - SH EPA P4'!$C132&gt;='SH Intermediate'!$C$2,'Data Tab - SH EPA P4'!$C132&lt;=EDATE('SH Intermediate'!$C$2,12),'Data Tab - SH EPA P4'!Z132&lt;&gt;""),'Data Tab - SH EPA P4'!$C132,"")</f>
        <v/>
      </c>
      <c r="N103" s="25"/>
      <c r="O103" s="25"/>
      <c r="T103" s="38" t="str">
        <f>IF(AND('Data Tab - SH EPA P5'!$C132&gt;='SH Intermediate'!$C$2,'Data Tab - SH EPA P5'!$C132&lt;=EDATE('SH Intermediate'!$C$2,12),'Data Tab - SH EPA P5'!Z132&lt;&gt;""),'Data Tab - SH EPA P5'!$C132,"")</f>
        <v/>
      </c>
    </row>
  </sheetData>
  <mergeCells count="3">
    <mergeCell ref="C5:I5"/>
    <mergeCell ref="K5:R5"/>
    <mergeCell ref="T5:AA5"/>
  </mergeCells>
  <pageMargins left="0.7" right="0.7" top="1.33858267716535" bottom="0.74803149606299202" header="0.511811023622047" footer="0.31496062992126"/>
  <pageSetup orientation="portrait" r:id="rId1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149C-1ECD-4937-A487-C2B4CE3DB6B7}">
  <sheetPr codeName="Sheet4"/>
  <dimension ref="B2:F12"/>
  <sheetViews>
    <sheetView workbookViewId="0"/>
  </sheetViews>
  <sheetFormatPr defaultRowHeight="12.75" x14ac:dyDescent="0.2"/>
  <cols>
    <col min="2" max="2" width="34.85546875" customWidth="1"/>
    <col min="3" max="3" width="9.85546875" bestFit="1" customWidth="1"/>
  </cols>
  <sheetData>
    <row r="2" spans="2:6" x14ac:dyDescent="0.2">
      <c r="B2" t="s">
        <v>252</v>
      </c>
      <c r="C2" s="18">
        <v>45261</v>
      </c>
      <c r="E2" t="s">
        <v>161</v>
      </c>
      <c r="F2" t="s">
        <v>152</v>
      </c>
    </row>
    <row r="3" spans="2:6" x14ac:dyDescent="0.2">
      <c r="B3" t="s">
        <v>117</v>
      </c>
      <c r="C3" t="s">
        <v>40</v>
      </c>
    </row>
    <row r="4" spans="2:6" x14ac:dyDescent="0.2">
      <c r="B4" t="s">
        <v>307</v>
      </c>
      <c r="C4" t="s">
        <v>131</v>
      </c>
    </row>
    <row r="5" spans="2:6" x14ac:dyDescent="0.2">
      <c r="B5" t="s">
        <v>153</v>
      </c>
      <c r="C5" t="s">
        <v>44</v>
      </c>
    </row>
    <row r="6" spans="2:6" x14ac:dyDescent="0.2">
      <c r="B6" t="s">
        <v>213</v>
      </c>
      <c r="C6" s="25">
        <v>45296.252189892286</v>
      </c>
    </row>
    <row r="11" spans="2:6" x14ac:dyDescent="0.2">
      <c r="B11" t="s">
        <v>291</v>
      </c>
    </row>
    <row r="12" spans="2:6" x14ac:dyDescent="0.2">
      <c r="B12" t="s">
        <v>163</v>
      </c>
    </row>
  </sheetData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1E58-A1D2-4132-A813-2A2808FC9F32}">
  <dimension ref="B2:Y36"/>
  <sheetViews>
    <sheetView workbookViewId="0"/>
  </sheetViews>
  <sheetFormatPr defaultRowHeight="12.75" x14ac:dyDescent="0.2"/>
  <cols>
    <col min="4" max="4" width="9.140625" customWidth="1"/>
    <col min="7" max="7" width="9.140625" customWidth="1"/>
  </cols>
  <sheetData>
    <row r="2" spans="2:25" x14ac:dyDescent="0.2">
      <c r="B2" t="s">
        <v>82</v>
      </c>
    </row>
    <row r="7" spans="2:25" x14ac:dyDescent="0.2">
      <c r="B7" t="s">
        <v>96</v>
      </c>
      <c r="D7" t="s">
        <v>387</v>
      </c>
      <c r="G7" t="s">
        <v>387</v>
      </c>
      <c r="J7" t="s">
        <v>387</v>
      </c>
      <c r="M7" t="s">
        <v>387</v>
      </c>
      <c r="P7" t="s">
        <v>387</v>
      </c>
      <c r="S7" t="s">
        <v>387</v>
      </c>
      <c r="V7" t="s">
        <v>387</v>
      </c>
      <c r="Y7" t="s">
        <v>387</v>
      </c>
    </row>
    <row r="8" spans="2:25" x14ac:dyDescent="0.2">
      <c r="B8" t="s">
        <v>410</v>
      </c>
      <c r="D8" t="s">
        <v>245</v>
      </c>
      <c r="G8" t="s">
        <v>245</v>
      </c>
      <c r="J8" t="s">
        <v>171</v>
      </c>
      <c r="M8" t="s">
        <v>171</v>
      </c>
      <c r="P8" t="s">
        <v>396</v>
      </c>
      <c r="S8" t="s">
        <v>396</v>
      </c>
      <c r="V8" t="s">
        <v>41</v>
      </c>
      <c r="Y8" t="s">
        <v>41</v>
      </c>
    </row>
    <row r="9" spans="2:25" x14ac:dyDescent="0.2">
      <c r="B9" t="s">
        <v>367</v>
      </c>
      <c r="D9" t="s">
        <v>82</v>
      </c>
      <c r="G9" t="s">
        <v>82</v>
      </c>
      <c r="J9" t="s">
        <v>82</v>
      </c>
      <c r="M9" t="s">
        <v>82</v>
      </c>
      <c r="P9" t="s">
        <v>82</v>
      </c>
      <c r="S9" t="s">
        <v>82</v>
      </c>
      <c r="V9" t="s">
        <v>82</v>
      </c>
      <c r="Y9" t="s">
        <v>82</v>
      </c>
    </row>
    <row r="10" spans="2:25" x14ac:dyDescent="0.2">
      <c r="B10" t="s">
        <v>169</v>
      </c>
      <c r="D10" t="s">
        <v>150</v>
      </c>
      <c r="G10" t="s">
        <v>150</v>
      </c>
      <c r="J10" t="s">
        <v>264</v>
      </c>
      <c r="M10" t="s">
        <v>264</v>
      </c>
      <c r="P10" t="s">
        <v>15</v>
      </c>
      <c r="S10" t="s">
        <v>15</v>
      </c>
      <c r="V10" t="s">
        <v>175</v>
      </c>
      <c r="Y10" t="s">
        <v>175</v>
      </c>
    </row>
    <row r="11" spans="2:25" x14ac:dyDescent="0.2">
      <c r="B11" t="s">
        <v>23</v>
      </c>
      <c r="D11" t="s">
        <v>256</v>
      </c>
      <c r="G11" t="s">
        <v>475</v>
      </c>
      <c r="J11" t="s">
        <v>256</v>
      </c>
      <c r="M11" t="s">
        <v>475</v>
      </c>
      <c r="P11" t="s">
        <v>256</v>
      </c>
      <c r="S11" t="s">
        <v>475</v>
      </c>
      <c r="V11" t="s">
        <v>256</v>
      </c>
      <c r="Y11" t="s">
        <v>475</v>
      </c>
    </row>
    <row r="12" spans="2:25" x14ac:dyDescent="0.2">
      <c r="B12" t="s">
        <v>395</v>
      </c>
    </row>
    <row r="13" spans="2:25" x14ac:dyDescent="0.2">
      <c r="B13" t="s">
        <v>0</v>
      </c>
      <c r="D13" t="s">
        <v>25</v>
      </c>
      <c r="J13" t="s">
        <v>25</v>
      </c>
      <c r="P13" t="s">
        <v>25</v>
      </c>
      <c r="V13" t="s">
        <v>25</v>
      </c>
    </row>
    <row r="14" spans="2:25" x14ac:dyDescent="0.2">
      <c r="B14" t="s">
        <v>91</v>
      </c>
      <c r="G14">
        <v>11</v>
      </c>
      <c r="M14">
        <v>11</v>
      </c>
      <c r="S14">
        <v>2</v>
      </c>
      <c r="Y14">
        <v>11</v>
      </c>
    </row>
    <row r="15" spans="2:25" x14ac:dyDescent="0.2">
      <c r="B15" t="s">
        <v>191</v>
      </c>
      <c r="G15">
        <v>1</v>
      </c>
      <c r="M15">
        <v>1</v>
      </c>
      <c r="S15">
        <v>1</v>
      </c>
      <c r="Y15">
        <v>18</v>
      </c>
    </row>
    <row r="16" spans="2:25" x14ac:dyDescent="0.2">
      <c r="B16" t="s">
        <v>388</v>
      </c>
    </row>
    <row r="17" spans="2:25" x14ac:dyDescent="0.2">
      <c r="B17" t="s">
        <v>27</v>
      </c>
      <c r="D17">
        <v>1500</v>
      </c>
      <c r="J17">
        <v>9500</v>
      </c>
      <c r="P17">
        <v>12600</v>
      </c>
      <c r="V17">
        <v>2500</v>
      </c>
    </row>
    <row r="18" spans="2:25" x14ac:dyDescent="0.2">
      <c r="B18" t="s">
        <v>34</v>
      </c>
    </row>
    <row r="19" spans="2:25" x14ac:dyDescent="0.2">
      <c r="B19" t="s">
        <v>165</v>
      </c>
    </row>
    <row r="20" spans="2:25" x14ac:dyDescent="0.2">
      <c r="B20" t="s">
        <v>73</v>
      </c>
    </row>
    <row r="21" spans="2:25" x14ac:dyDescent="0.2">
      <c r="B21" t="s">
        <v>89</v>
      </c>
    </row>
    <row r="22" spans="2:25" x14ac:dyDescent="0.2">
      <c r="B22" t="s">
        <v>70</v>
      </c>
    </row>
    <row r="23" spans="2:25" x14ac:dyDescent="0.2">
      <c r="B23" t="s">
        <v>58</v>
      </c>
    </row>
    <row r="24" spans="2:25" x14ac:dyDescent="0.2">
      <c r="B24" t="s">
        <v>141</v>
      </c>
    </row>
    <row r="25" spans="2:25" x14ac:dyDescent="0.2">
      <c r="B25" t="s">
        <v>28</v>
      </c>
    </row>
    <row r="26" spans="2:25" x14ac:dyDescent="0.2">
      <c r="B26" t="s">
        <v>113</v>
      </c>
    </row>
    <row r="27" spans="2:25" x14ac:dyDescent="0.2">
      <c r="B27" t="s">
        <v>170</v>
      </c>
    </row>
    <row r="28" spans="2:25" x14ac:dyDescent="0.2">
      <c r="B28" t="s">
        <v>59</v>
      </c>
    </row>
    <row r="29" spans="2:25" x14ac:dyDescent="0.2">
      <c r="B29" t="s">
        <v>88</v>
      </c>
    </row>
    <row r="30" spans="2:25" x14ac:dyDescent="0.2">
      <c r="B30" t="s">
        <v>18</v>
      </c>
      <c r="G30" t="s">
        <v>249</v>
      </c>
      <c r="M30" t="s">
        <v>249</v>
      </c>
      <c r="S30" t="s">
        <v>249</v>
      </c>
      <c r="Y30" t="s">
        <v>249</v>
      </c>
    </row>
    <row r="31" spans="2:25" x14ac:dyDescent="0.2">
      <c r="B31" t="s">
        <v>50</v>
      </c>
      <c r="D31">
        <v>3728</v>
      </c>
      <c r="G31">
        <v>3729</v>
      </c>
      <c r="J31">
        <v>3709</v>
      </c>
      <c r="M31">
        <v>3710</v>
      </c>
      <c r="P31">
        <v>3719</v>
      </c>
      <c r="S31">
        <v>3720</v>
      </c>
      <c r="V31">
        <v>3726</v>
      </c>
      <c r="Y31">
        <v>3727</v>
      </c>
    </row>
    <row r="32" spans="2:25" x14ac:dyDescent="0.2">
      <c r="B32" t="s">
        <v>392</v>
      </c>
    </row>
    <row r="33" spans="2:25" x14ac:dyDescent="0.2">
      <c r="B33" t="s">
        <v>392</v>
      </c>
    </row>
    <row r="34" spans="2:25" x14ac:dyDescent="0.2">
      <c r="B34" t="s">
        <v>392</v>
      </c>
    </row>
    <row r="35" spans="2:25" x14ac:dyDescent="0.2">
      <c r="B35" t="s">
        <v>392</v>
      </c>
    </row>
    <row r="36" spans="2:25" x14ac:dyDescent="0.2">
      <c r="B36" t="s">
        <v>16</v>
      </c>
      <c r="C36" t="s">
        <v>119</v>
      </c>
      <c r="D36" t="s">
        <v>173</v>
      </c>
      <c r="E36" t="s">
        <v>16</v>
      </c>
      <c r="F36" t="s">
        <v>119</v>
      </c>
      <c r="G36" t="s">
        <v>173</v>
      </c>
      <c r="H36" t="s">
        <v>16</v>
      </c>
      <c r="I36" t="s">
        <v>119</v>
      </c>
      <c r="J36" t="s">
        <v>173</v>
      </c>
      <c r="K36" t="s">
        <v>16</v>
      </c>
      <c r="L36" t="s">
        <v>119</v>
      </c>
      <c r="M36" t="s">
        <v>173</v>
      </c>
      <c r="N36" t="s">
        <v>16</v>
      </c>
      <c r="O36" t="s">
        <v>119</v>
      </c>
      <c r="P36" t="s">
        <v>173</v>
      </c>
      <c r="Q36" t="s">
        <v>16</v>
      </c>
      <c r="R36" t="s">
        <v>119</v>
      </c>
      <c r="S36" t="s">
        <v>173</v>
      </c>
      <c r="T36" t="s">
        <v>16</v>
      </c>
      <c r="U36" t="s">
        <v>119</v>
      </c>
      <c r="V36" t="s">
        <v>173</v>
      </c>
      <c r="W36" t="s">
        <v>16</v>
      </c>
      <c r="X36" t="s">
        <v>119</v>
      </c>
      <c r="Y36" t="s">
        <v>173</v>
      </c>
    </row>
  </sheetData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27B5-05B5-4903-8178-E99491304AD2}">
  <dimension ref="B2:Y36"/>
  <sheetViews>
    <sheetView workbookViewId="0"/>
  </sheetViews>
  <sheetFormatPr defaultRowHeight="12.75" x14ac:dyDescent="0.2"/>
  <sheetData>
    <row r="2" spans="2:25" x14ac:dyDescent="0.2">
      <c r="B2" t="s">
        <v>82</v>
      </c>
    </row>
    <row r="7" spans="2:25" x14ac:dyDescent="0.2">
      <c r="B7" t="s">
        <v>96</v>
      </c>
      <c r="D7" t="s">
        <v>387</v>
      </c>
      <c r="G7" t="s">
        <v>387</v>
      </c>
      <c r="J7" t="s">
        <v>387</v>
      </c>
      <c r="M7" t="s">
        <v>387</v>
      </c>
      <c r="P7" t="s">
        <v>387</v>
      </c>
      <c r="S7" t="s">
        <v>387</v>
      </c>
      <c r="V7" t="s">
        <v>387</v>
      </c>
      <c r="Y7" t="s">
        <v>387</v>
      </c>
    </row>
    <row r="8" spans="2:25" x14ac:dyDescent="0.2">
      <c r="B8" t="s">
        <v>410</v>
      </c>
      <c r="D8" t="s">
        <v>245</v>
      </c>
      <c r="G8" t="s">
        <v>245</v>
      </c>
      <c r="J8" t="s">
        <v>171</v>
      </c>
      <c r="M8" t="s">
        <v>171</v>
      </c>
      <c r="P8" t="s">
        <v>396</v>
      </c>
      <c r="S8" t="s">
        <v>396</v>
      </c>
      <c r="V8" t="s">
        <v>41</v>
      </c>
      <c r="Y8" t="s">
        <v>41</v>
      </c>
    </row>
    <row r="9" spans="2:25" x14ac:dyDescent="0.2">
      <c r="B9" t="s">
        <v>367</v>
      </c>
      <c r="D9" t="s">
        <v>82</v>
      </c>
      <c r="G9" t="s">
        <v>82</v>
      </c>
      <c r="J9" t="s">
        <v>82</v>
      </c>
      <c r="M9" t="s">
        <v>82</v>
      </c>
      <c r="P9" t="s">
        <v>82</v>
      </c>
      <c r="S9" t="s">
        <v>82</v>
      </c>
      <c r="V9" t="s">
        <v>82</v>
      </c>
      <c r="Y9" t="s">
        <v>82</v>
      </c>
    </row>
    <row r="10" spans="2:25" x14ac:dyDescent="0.2">
      <c r="B10" t="s">
        <v>169</v>
      </c>
      <c r="D10" t="s">
        <v>150</v>
      </c>
      <c r="G10" t="s">
        <v>150</v>
      </c>
      <c r="J10" t="s">
        <v>264</v>
      </c>
      <c r="M10" t="s">
        <v>264</v>
      </c>
      <c r="P10" t="s">
        <v>15</v>
      </c>
      <c r="S10" t="s">
        <v>15</v>
      </c>
      <c r="V10" t="s">
        <v>175</v>
      </c>
      <c r="Y10" t="s">
        <v>175</v>
      </c>
    </row>
    <row r="11" spans="2:25" x14ac:dyDescent="0.2">
      <c r="B11" t="s">
        <v>23</v>
      </c>
      <c r="D11" t="s">
        <v>256</v>
      </c>
      <c r="G11" t="s">
        <v>475</v>
      </c>
      <c r="J11" t="s">
        <v>256</v>
      </c>
      <c r="M11" t="s">
        <v>475</v>
      </c>
      <c r="P11" t="s">
        <v>256</v>
      </c>
      <c r="S11" t="s">
        <v>475</v>
      </c>
      <c r="V11" t="s">
        <v>256</v>
      </c>
      <c r="Y11" t="s">
        <v>475</v>
      </c>
    </row>
    <row r="12" spans="2:25" x14ac:dyDescent="0.2">
      <c r="B12" t="s">
        <v>395</v>
      </c>
    </row>
    <row r="13" spans="2:25" x14ac:dyDescent="0.2">
      <c r="B13" t="s">
        <v>0</v>
      </c>
      <c r="D13" t="s">
        <v>25</v>
      </c>
      <c r="J13" t="s">
        <v>25</v>
      </c>
      <c r="P13" t="s">
        <v>25</v>
      </c>
      <c r="V13" t="s">
        <v>25</v>
      </c>
    </row>
    <row r="14" spans="2:25" x14ac:dyDescent="0.2">
      <c r="B14" t="s">
        <v>91</v>
      </c>
      <c r="G14">
        <v>11</v>
      </c>
      <c r="M14">
        <v>11</v>
      </c>
      <c r="S14">
        <v>2</v>
      </c>
      <c r="Y14">
        <v>11</v>
      </c>
    </row>
    <row r="15" spans="2:25" x14ac:dyDescent="0.2">
      <c r="B15" t="s">
        <v>191</v>
      </c>
      <c r="G15">
        <v>1</v>
      </c>
      <c r="M15">
        <v>1</v>
      </c>
      <c r="S15">
        <v>1</v>
      </c>
      <c r="Y15">
        <v>18</v>
      </c>
    </row>
    <row r="16" spans="2:25" x14ac:dyDescent="0.2">
      <c r="B16" t="s">
        <v>388</v>
      </c>
    </row>
    <row r="17" spans="2:25" x14ac:dyDescent="0.2">
      <c r="B17" t="s">
        <v>27</v>
      </c>
      <c r="D17">
        <v>1500</v>
      </c>
      <c r="J17">
        <v>9500</v>
      </c>
      <c r="P17">
        <v>12600</v>
      </c>
      <c r="V17">
        <v>2500</v>
      </c>
    </row>
    <row r="18" spans="2:25" x14ac:dyDescent="0.2">
      <c r="B18" t="s">
        <v>34</v>
      </c>
    </row>
    <row r="19" spans="2:25" x14ac:dyDescent="0.2">
      <c r="B19" t="s">
        <v>165</v>
      </c>
    </row>
    <row r="20" spans="2:25" x14ac:dyDescent="0.2">
      <c r="B20" t="s">
        <v>73</v>
      </c>
    </row>
    <row r="21" spans="2:25" x14ac:dyDescent="0.2">
      <c r="B21" t="s">
        <v>89</v>
      </c>
    </row>
    <row r="22" spans="2:25" x14ac:dyDescent="0.2">
      <c r="B22" t="s">
        <v>70</v>
      </c>
    </row>
    <row r="23" spans="2:25" x14ac:dyDescent="0.2">
      <c r="B23" t="s">
        <v>58</v>
      </c>
    </row>
    <row r="24" spans="2:25" x14ac:dyDescent="0.2">
      <c r="B24" t="s">
        <v>141</v>
      </c>
    </row>
    <row r="25" spans="2:25" x14ac:dyDescent="0.2">
      <c r="B25" t="s">
        <v>28</v>
      </c>
    </row>
    <row r="26" spans="2:25" x14ac:dyDescent="0.2">
      <c r="B26" t="s">
        <v>113</v>
      </c>
    </row>
    <row r="27" spans="2:25" x14ac:dyDescent="0.2">
      <c r="B27" t="s">
        <v>170</v>
      </c>
    </row>
    <row r="28" spans="2:25" x14ac:dyDescent="0.2">
      <c r="B28" t="s">
        <v>59</v>
      </c>
    </row>
    <row r="29" spans="2:25" x14ac:dyDescent="0.2">
      <c r="B29" t="s">
        <v>88</v>
      </c>
    </row>
    <row r="30" spans="2:25" x14ac:dyDescent="0.2">
      <c r="B30" t="s">
        <v>18</v>
      </c>
      <c r="G30" t="s">
        <v>249</v>
      </c>
      <c r="M30" t="s">
        <v>249</v>
      </c>
      <c r="S30" t="s">
        <v>249</v>
      </c>
      <c r="Y30" t="s">
        <v>249</v>
      </c>
    </row>
    <row r="31" spans="2:25" x14ac:dyDescent="0.2">
      <c r="B31" t="s">
        <v>50</v>
      </c>
      <c r="D31">
        <v>3728</v>
      </c>
      <c r="G31">
        <v>3729</v>
      </c>
      <c r="J31">
        <v>3709</v>
      </c>
      <c r="M31">
        <v>3710</v>
      </c>
      <c r="P31">
        <v>3719</v>
      </c>
      <c r="S31">
        <v>3720</v>
      </c>
      <c r="V31">
        <v>3726</v>
      </c>
      <c r="Y31">
        <v>3727</v>
      </c>
    </row>
    <row r="32" spans="2:25" x14ac:dyDescent="0.2">
      <c r="B32" t="s">
        <v>392</v>
      </c>
    </row>
    <row r="33" spans="2:25" x14ac:dyDescent="0.2">
      <c r="B33" t="s">
        <v>392</v>
      </c>
    </row>
    <row r="34" spans="2:25" x14ac:dyDescent="0.2">
      <c r="B34" t="s">
        <v>392</v>
      </c>
    </row>
    <row r="35" spans="2:25" x14ac:dyDescent="0.2">
      <c r="B35" t="s">
        <v>392</v>
      </c>
    </row>
    <row r="36" spans="2:25" x14ac:dyDescent="0.2">
      <c r="B36" t="s">
        <v>16</v>
      </c>
      <c r="C36" t="s">
        <v>119</v>
      </c>
      <c r="D36" t="s">
        <v>173</v>
      </c>
      <c r="E36" t="s">
        <v>16</v>
      </c>
      <c r="F36" t="s">
        <v>119</v>
      </c>
      <c r="G36" t="s">
        <v>173</v>
      </c>
      <c r="H36" t="s">
        <v>16</v>
      </c>
      <c r="I36" t="s">
        <v>119</v>
      </c>
      <c r="J36" t="s">
        <v>173</v>
      </c>
      <c r="K36" t="s">
        <v>16</v>
      </c>
      <c r="L36" t="s">
        <v>119</v>
      </c>
      <c r="M36" t="s">
        <v>173</v>
      </c>
      <c r="N36" t="s">
        <v>16</v>
      </c>
      <c r="O36" t="s">
        <v>119</v>
      </c>
      <c r="P36" t="s">
        <v>173</v>
      </c>
      <c r="Q36" t="s">
        <v>16</v>
      </c>
      <c r="R36" t="s">
        <v>119</v>
      </c>
      <c r="S36" t="s">
        <v>173</v>
      </c>
      <c r="T36" t="s">
        <v>16</v>
      </c>
      <c r="U36" t="s">
        <v>119</v>
      </c>
      <c r="V36" t="s">
        <v>173</v>
      </c>
      <c r="W36" t="s">
        <v>16</v>
      </c>
      <c r="X36" t="s">
        <v>119</v>
      </c>
      <c r="Y36" t="s">
        <v>173</v>
      </c>
    </row>
  </sheetData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S36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3" width="18.140625" style="279" customWidth="1"/>
    <col min="4" max="4" width="12.7109375" style="279" customWidth="1"/>
    <col min="5" max="5" width="11.28515625" style="279" customWidth="1"/>
    <col min="6" max="6" width="10.42578125" customWidth="1"/>
    <col min="7" max="16" width="0" hidden="1" customWidth="1"/>
    <col min="17" max="17" width="26.7109375" customWidth="1"/>
    <col min="18" max="18" width="54.85546875" customWidth="1"/>
    <col min="19" max="19" width="88.140625" customWidth="1"/>
  </cols>
  <sheetData>
    <row r="1" spans="2:19" ht="12.75" customHeight="1" x14ac:dyDescent="0.2"/>
    <row r="2" spans="2:19" ht="12.75" customHeight="1" x14ac:dyDescent="0.2">
      <c r="B2" s="19" t="s">
        <v>492</v>
      </c>
    </row>
    <row r="3" spans="2:19" ht="12.75" customHeight="1" x14ac:dyDescent="0.2">
      <c r="B3" s="19" t="s">
        <v>289</v>
      </c>
      <c r="C3" s="279" t="s">
        <v>284</v>
      </c>
    </row>
    <row r="4" spans="2:19" ht="12.75" customHeight="1" x14ac:dyDescent="0.2">
      <c r="B4" s="19" t="s">
        <v>366</v>
      </c>
      <c r="C4" s="279" t="s">
        <v>41</v>
      </c>
    </row>
    <row r="5" spans="2:19" hidden="1" x14ac:dyDescent="0.2"/>
    <row r="6" spans="2:19" hidden="1" x14ac:dyDescent="0.2"/>
    <row r="7" spans="2:19" hidden="1" x14ac:dyDescent="0.2"/>
    <row r="8" spans="2:19" hidden="1" x14ac:dyDescent="0.2"/>
    <row r="9" spans="2:19" x14ac:dyDescent="0.2">
      <c r="Q9" s="20" t="s">
        <v>289</v>
      </c>
      <c r="R9" t="s">
        <v>284</v>
      </c>
      <c r="S9" t="s">
        <v>284</v>
      </c>
    </row>
    <row r="10" spans="2:19" x14ac:dyDescent="0.2">
      <c r="B10" s="21"/>
      <c r="C10" s="279" t="s">
        <v>211</v>
      </c>
      <c r="Q10" s="20" t="s">
        <v>322</v>
      </c>
      <c r="R10" t="s">
        <v>347</v>
      </c>
      <c r="S10" t="s">
        <v>347</v>
      </c>
    </row>
    <row r="11" spans="2:19" x14ac:dyDescent="0.2">
      <c r="B11" s="22"/>
      <c r="C11" s="279" t="s">
        <v>305</v>
      </c>
      <c r="Q11" s="20" t="s">
        <v>42</v>
      </c>
      <c r="R11" t="s">
        <v>373</v>
      </c>
      <c r="S11" t="s">
        <v>426</v>
      </c>
    </row>
    <row r="12" spans="2:19" x14ac:dyDescent="0.2">
      <c r="B12" s="23"/>
      <c r="C12" s="279" t="s">
        <v>336</v>
      </c>
      <c r="Q12" s="20" t="s">
        <v>265</v>
      </c>
    </row>
    <row r="13" spans="2:19" x14ac:dyDescent="0.2">
      <c r="Q13" s="20" t="s">
        <v>455</v>
      </c>
      <c r="R13" t="s">
        <v>25</v>
      </c>
    </row>
    <row r="14" spans="2:19" x14ac:dyDescent="0.2">
      <c r="B14" s="19" t="s">
        <v>158</v>
      </c>
      <c r="C14" s="279" t="s">
        <v>387</v>
      </c>
      <c r="Q14" s="20" t="s">
        <v>349</v>
      </c>
    </row>
    <row r="15" spans="2:19" x14ac:dyDescent="0.2">
      <c r="Q15" s="20" t="s">
        <v>183</v>
      </c>
    </row>
    <row r="16" spans="2:19" x14ac:dyDescent="0.2">
      <c r="Q16" s="20" t="s">
        <v>124</v>
      </c>
    </row>
    <row r="17" spans="17:19" x14ac:dyDescent="0.2">
      <c r="Q17" s="20" t="s">
        <v>243</v>
      </c>
    </row>
    <row r="18" spans="17:19" x14ac:dyDescent="0.2">
      <c r="Q18" s="20" t="s">
        <v>61</v>
      </c>
    </row>
    <row r="19" spans="17:19" x14ac:dyDescent="0.2">
      <c r="Q19" s="20" t="s">
        <v>174</v>
      </c>
    </row>
    <row r="20" spans="17:19" x14ac:dyDescent="0.2">
      <c r="Q20" s="20" t="s">
        <v>488</v>
      </c>
    </row>
    <row r="21" spans="17:19" x14ac:dyDescent="0.2">
      <c r="Q21" s="20" t="s">
        <v>208</v>
      </c>
    </row>
    <row r="22" spans="17:19" x14ac:dyDescent="0.2">
      <c r="Q22" s="20" t="s">
        <v>316</v>
      </c>
    </row>
    <row r="23" spans="17:19" x14ac:dyDescent="0.2">
      <c r="Q23" s="20" t="s">
        <v>103</v>
      </c>
    </row>
    <row r="24" spans="17:19" x14ac:dyDescent="0.2">
      <c r="Q24" s="20" t="s">
        <v>187</v>
      </c>
    </row>
    <row r="25" spans="17:19" x14ac:dyDescent="0.2">
      <c r="Q25" s="20" t="s">
        <v>315</v>
      </c>
    </row>
    <row r="26" spans="17:19" x14ac:dyDescent="0.2">
      <c r="Q26" s="20" t="s">
        <v>168</v>
      </c>
    </row>
    <row r="27" spans="17:19" x14ac:dyDescent="0.2">
      <c r="Q27" s="20" t="s">
        <v>282</v>
      </c>
    </row>
    <row r="28" spans="17:19" x14ac:dyDescent="0.2">
      <c r="Q28" s="20" t="s">
        <v>450</v>
      </c>
    </row>
    <row r="29" spans="17:19" x14ac:dyDescent="0.2">
      <c r="Q29" s="20" t="s">
        <v>212</v>
      </c>
    </row>
    <row r="30" spans="17:19" x14ac:dyDescent="0.2">
      <c r="Q30" s="20" t="s">
        <v>340</v>
      </c>
      <c r="R30" t="s">
        <v>189</v>
      </c>
      <c r="S30" t="s">
        <v>263</v>
      </c>
    </row>
    <row r="31" spans="17:19" x14ac:dyDescent="0.2">
      <c r="Q31" s="20" t="s">
        <v>326</v>
      </c>
      <c r="R31">
        <v>3730</v>
      </c>
      <c r="S31">
        <v>3731</v>
      </c>
    </row>
    <row r="32" spans="17:19" hidden="1" x14ac:dyDescent="0.2"/>
    <row r="33" spans="2:19" hidden="1" x14ac:dyDescent="0.2"/>
    <row r="34" spans="2:19" hidden="1" x14ac:dyDescent="0.2"/>
    <row r="35" spans="2:19" hidden="1" x14ac:dyDescent="0.2"/>
    <row r="36" spans="2:19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</sheetData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T36"/>
  <sheetViews>
    <sheetView workbookViewId="0"/>
  </sheetViews>
  <sheetFormatPr defaultRowHeight="12.75" x14ac:dyDescent="0.2"/>
  <cols>
    <col min="1" max="1" width="2.85546875" customWidth="1"/>
    <col min="2" max="2" width="8.85546875" customWidth="1"/>
    <col min="3" max="3" width="18.140625" style="279" customWidth="1"/>
    <col min="4" max="4" width="12.7109375" style="279" customWidth="1"/>
    <col min="5" max="5" width="11.28515625" style="279" customWidth="1"/>
    <col min="6" max="6" width="10.42578125" customWidth="1"/>
    <col min="7" max="16" width="0" hidden="1" customWidth="1"/>
    <col min="17" max="17" width="26.7109375" customWidth="1"/>
    <col min="18" max="20" width="13.85546875" customWidth="1"/>
  </cols>
  <sheetData>
    <row r="1" spans="2:20" ht="12.75" customHeight="1" x14ac:dyDescent="0.2"/>
    <row r="2" spans="2:20" ht="12.75" customHeight="1" x14ac:dyDescent="0.2">
      <c r="B2" s="19" t="s">
        <v>492</v>
      </c>
    </row>
    <row r="3" spans="2:20" ht="12.75" customHeight="1" x14ac:dyDescent="0.2">
      <c r="B3" s="19" t="s">
        <v>289</v>
      </c>
      <c r="C3" s="279" t="s">
        <v>429</v>
      </c>
    </row>
    <row r="4" spans="2:20" ht="12.75" customHeight="1" x14ac:dyDescent="0.2">
      <c r="B4" s="19" t="s">
        <v>366</v>
      </c>
      <c r="C4" s="279" t="s">
        <v>41</v>
      </c>
    </row>
    <row r="5" spans="2:20" hidden="1" x14ac:dyDescent="0.2"/>
    <row r="6" spans="2:20" hidden="1" x14ac:dyDescent="0.2"/>
    <row r="7" spans="2:20" hidden="1" x14ac:dyDescent="0.2"/>
    <row r="8" spans="2:20" hidden="1" x14ac:dyDescent="0.2"/>
    <row r="9" spans="2:20" x14ac:dyDescent="0.2">
      <c r="Q9" s="20" t="s">
        <v>289</v>
      </c>
      <c r="R9" t="s">
        <v>429</v>
      </c>
      <c r="S9" t="s">
        <v>429</v>
      </c>
      <c r="T9" t="s">
        <v>429</v>
      </c>
    </row>
    <row r="10" spans="2:20" x14ac:dyDescent="0.2">
      <c r="B10" s="21"/>
      <c r="C10" s="279" t="s">
        <v>211</v>
      </c>
      <c r="Q10" s="20" t="s">
        <v>322</v>
      </c>
      <c r="R10" t="s">
        <v>32</v>
      </c>
      <c r="S10" t="s">
        <v>203</v>
      </c>
      <c r="T10" t="s">
        <v>238</v>
      </c>
    </row>
    <row r="11" spans="2:20" x14ac:dyDescent="0.2">
      <c r="B11" s="22"/>
      <c r="C11" s="279" t="s">
        <v>305</v>
      </c>
      <c r="Q11" s="20" t="s">
        <v>42</v>
      </c>
      <c r="R11" t="s">
        <v>426</v>
      </c>
      <c r="S11" t="s">
        <v>426</v>
      </c>
      <c r="T11" t="s">
        <v>426</v>
      </c>
    </row>
    <row r="12" spans="2:20" x14ac:dyDescent="0.2">
      <c r="B12" s="23"/>
      <c r="C12" s="279" t="s">
        <v>336</v>
      </c>
      <c r="Q12" s="20" t="s">
        <v>265</v>
      </c>
    </row>
    <row r="13" spans="2:20" x14ac:dyDescent="0.2">
      <c r="Q13" s="20" t="s">
        <v>455</v>
      </c>
    </row>
    <row r="14" spans="2:20" x14ac:dyDescent="0.2">
      <c r="B14" s="19" t="s">
        <v>158</v>
      </c>
      <c r="C14" s="279" t="s">
        <v>387</v>
      </c>
      <c r="Q14" s="20" t="s">
        <v>349</v>
      </c>
    </row>
    <row r="15" spans="2:20" x14ac:dyDescent="0.2">
      <c r="Q15" s="20" t="s">
        <v>183</v>
      </c>
    </row>
    <row r="16" spans="2:20" x14ac:dyDescent="0.2">
      <c r="Q16" s="20" t="s">
        <v>124</v>
      </c>
    </row>
    <row r="17" spans="17:20" x14ac:dyDescent="0.2">
      <c r="Q17" s="20" t="s">
        <v>243</v>
      </c>
    </row>
    <row r="18" spans="17:20" x14ac:dyDescent="0.2">
      <c r="Q18" s="20" t="s">
        <v>61</v>
      </c>
    </row>
    <row r="19" spans="17:20" x14ac:dyDescent="0.2">
      <c r="Q19" s="20" t="s">
        <v>174</v>
      </c>
    </row>
    <row r="20" spans="17:20" x14ac:dyDescent="0.2">
      <c r="Q20" s="20" t="s">
        <v>488</v>
      </c>
    </row>
    <row r="21" spans="17:20" x14ac:dyDescent="0.2">
      <c r="Q21" s="20" t="s">
        <v>208</v>
      </c>
    </row>
    <row r="22" spans="17:20" x14ac:dyDescent="0.2">
      <c r="Q22" s="20" t="s">
        <v>316</v>
      </c>
    </row>
    <row r="23" spans="17:20" x14ac:dyDescent="0.2">
      <c r="Q23" s="20" t="s">
        <v>103</v>
      </c>
    </row>
    <row r="24" spans="17:20" x14ac:dyDescent="0.2">
      <c r="Q24" s="20" t="s">
        <v>187</v>
      </c>
    </row>
    <row r="25" spans="17:20" x14ac:dyDescent="0.2">
      <c r="Q25" s="20" t="s">
        <v>315</v>
      </c>
    </row>
    <row r="26" spans="17:20" x14ac:dyDescent="0.2">
      <c r="Q26" s="20" t="s">
        <v>168</v>
      </c>
    </row>
    <row r="27" spans="17:20" x14ac:dyDescent="0.2">
      <c r="Q27" s="20" t="s">
        <v>282</v>
      </c>
    </row>
    <row r="28" spans="17:20" x14ac:dyDescent="0.2">
      <c r="Q28" s="20" t="s">
        <v>450</v>
      </c>
    </row>
    <row r="29" spans="17:20" x14ac:dyDescent="0.2">
      <c r="Q29" s="20" t="s">
        <v>212</v>
      </c>
    </row>
    <row r="30" spans="17:20" x14ac:dyDescent="0.2">
      <c r="Q30" s="20" t="s">
        <v>340</v>
      </c>
    </row>
    <row r="31" spans="17:20" x14ac:dyDescent="0.2">
      <c r="Q31" s="20" t="s">
        <v>326</v>
      </c>
      <c r="R31">
        <v>7424</v>
      </c>
      <c r="S31">
        <v>7427</v>
      </c>
      <c r="T31">
        <v>7428</v>
      </c>
    </row>
    <row r="32" spans="17:20" hidden="1" x14ac:dyDescent="0.2"/>
    <row r="33" spans="2:20" hidden="1" x14ac:dyDescent="0.2"/>
    <row r="34" spans="2:20" hidden="1" x14ac:dyDescent="0.2"/>
    <row r="35" spans="2:20" hidden="1" x14ac:dyDescent="0.2"/>
    <row r="36" spans="2:20" x14ac:dyDescent="0.2">
      <c r="B36" s="24" t="s">
        <v>517</v>
      </c>
      <c r="C36" s="24" t="s">
        <v>136</v>
      </c>
      <c r="D36" s="24" t="s">
        <v>166</v>
      </c>
      <c r="E36" s="24" t="s">
        <v>498</v>
      </c>
      <c r="F36" s="24" t="s">
        <v>76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</sheetData>
  <pageMargins left="0.75" right="0.75" top="1.33858267716535" bottom="0.74803149606299202" header="0.511811023622047" footer="0.31496062992126"/>
  <pageSetup orientation="portrait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8759-A0AD-4FDC-9F10-F1ECE03D1D66}">
  <dimension ref="B7:I402"/>
  <sheetViews>
    <sheetView workbookViewId="0"/>
  </sheetViews>
  <sheetFormatPr defaultRowHeight="12.75" x14ac:dyDescent="0.2"/>
  <cols>
    <col min="2" max="2" width="21.140625" bestFit="1" customWidth="1"/>
    <col min="4" max="4" width="48.7109375" bestFit="1" customWidth="1"/>
    <col min="5" max="5" width="49.7109375" bestFit="1" customWidth="1"/>
    <col min="6" max="6" width="44.28515625" bestFit="1" customWidth="1"/>
    <col min="7" max="7" width="34.42578125" bestFit="1" customWidth="1"/>
    <col min="8" max="8" width="23.5703125" bestFit="1" customWidth="1"/>
    <col min="9" max="9" width="31.85546875" bestFit="1" customWidth="1"/>
  </cols>
  <sheetData>
    <row r="7" spans="2:9" x14ac:dyDescent="0.2">
      <c r="B7" t="s">
        <v>96</v>
      </c>
      <c r="D7" t="s">
        <v>387</v>
      </c>
      <c r="E7" t="s">
        <v>387</v>
      </c>
      <c r="F7" t="s">
        <v>387</v>
      </c>
      <c r="G7" t="s">
        <v>387</v>
      </c>
      <c r="H7" t="s">
        <v>68</v>
      </c>
      <c r="I7" t="s">
        <v>387</v>
      </c>
    </row>
    <row r="8" spans="2:9" x14ac:dyDescent="0.2">
      <c r="B8" t="s">
        <v>410</v>
      </c>
      <c r="D8" t="s">
        <v>245</v>
      </c>
      <c r="E8" t="s">
        <v>245</v>
      </c>
      <c r="F8" t="s">
        <v>245</v>
      </c>
      <c r="G8" t="s">
        <v>171</v>
      </c>
      <c r="H8" t="s">
        <v>92</v>
      </c>
      <c r="I8" t="s">
        <v>396</v>
      </c>
    </row>
    <row r="9" spans="2:9" x14ac:dyDescent="0.2">
      <c r="B9" t="s">
        <v>367</v>
      </c>
      <c r="D9" t="s">
        <v>82</v>
      </c>
      <c r="E9" t="s">
        <v>82</v>
      </c>
      <c r="F9" t="s">
        <v>82</v>
      </c>
      <c r="G9" t="s">
        <v>82</v>
      </c>
      <c r="H9" t="s">
        <v>82</v>
      </c>
      <c r="I9" t="s">
        <v>82</v>
      </c>
    </row>
    <row r="10" spans="2:9" x14ac:dyDescent="0.2">
      <c r="B10" t="s">
        <v>169</v>
      </c>
      <c r="D10" t="s">
        <v>393</v>
      </c>
      <c r="E10" t="s">
        <v>393</v>
      </c>
      <c r="F10" t="s">
        <v>393</v>
      </c>
      <c r="G10" t="s">
        <v>393</v>
      </c>
      <c r="H10" t="s">
        <v>393</v>
      </c>
      <c r="I10" t="s">
        <v>393</v>
      </c>
    </row>
    <row r="11" spans="2:9" x14ac:dyDescent="0.2">
      <c r="B11" t="s">
        <v>23</v>
      </c>
      <c r="D11" t="s">
        <v>97</v>
      </c>
      <c r="E11" t="s">
        <v>467</v>
      </c>
      <c r="F11" t="s">
        <v>65</v>
      </c>
      <c r="G11" t="s">
        <v>19</v>
      </c>
      <c r="H11" t="s">
        <v>84</v>
      </c>
      <c r="I11" t="s">
        <v>394</v>
      </c>
    </row>
    <row r="12" spans="2:9" x14ac:dyDescent="0.2">
      <c r="B12" t="s">
        <v>395</v>
      </c>
      <c r="D12" t="s">
        <v>51</v>
      </c>
      <c r="E12" t="s">
        <v>390</v>
      </c>
      <c r="F12" t="s">
        <v>29</v>
      </c>
      <c r="G12" t="s">
        <v>121</v>
      </c>
      <c r="H12" t="s">
        <v>37</v>
      </c>
      <c r="I12" t="s">
        <v>57</v>
      </c>
    </row>
    <row r="13" spans="2:9" x14ac:dyDescent="0.2">
      <c r="B13" t="s">
        <v>0</v>
      </c>
      <c r="D13" t="s">
        <v>25</v>
      </c>
      <c r="E13" t="s">
        <v>25</v>
      </c>
      <c r="F13" t="s">
        <v>25</v>
      </c>
      <c r="G13" t="s">
        <v>25</v>
      </c>
      <c r="H13" t="s">
        <v>25</v>
      </c>
      <c r="I13" t="s">
        <v>25</v>
      </c>
    </row>
    <row r="14" spans="2:9" x14ac:dyDescent="0.2">
      <c r="B14" t="s">
        <v>91</v>
      </c>
    </row>
    <row r="15" spans="2:9" x14ac:dyDescent="0.2">
      <c r="B15" t="s">
        <v>191</v>
      </c>
    </row>
    <row r="16" spans="2:9" x14ac:dyDescent="0.2">
      <c r="B16" t="s">
        <v>388</v>
      </c>
    </row>
    <row r="17" spans="2:9" x14ac:dyDescent="0.2">
      <c r="B17" t="s">
        <v>27</v>
      </c>
    </row>
    <row r="18" spans="2:9" x14ac:dyDescent="0.2">
      <c r="B18" t="s">
        <v>34</v>
      </c>
    </row>
    <row r="19" spans="2:9" x14ac:dyDescent="0.2">
      <c r="B19" t="s">
        <v>165</v>
      </c>
    </row>
    <row r="20" spans="2:9" x14ac:dyDescent="0.2">
      <c r="B20" t="s">
        <v>73</v>
      </c>
    </row>
    <row r="21" spans="2:9" x14ac:dyDescent="0.2">
      <c r="B21" t="s">
        <v>89</v>
      </c>
    </row>
    <row r="22" spans="2:9" x14ac:dyDescent="0.2">
      <c r="B22" t="s">
        <v>70</v>
      </c>
    </row>
    <row r="23" spans="2:9" x14ac:dyDescent="0.2">
      <c r="B23" t="s">
        <v>58</v>
      </c>
    </row>
    <row r="24" spans="2:9" x14ac:dyDescent="0.2">
      <c r="B24" t="s">
        <v>141</v>
      </c>
    </row>
    <row r="25" spans="2:9" x14ac:dyDescent="0.2">
      <c r="B25" t="s">
        <v>28</v>
      </c>
    </row>
    <row r="26" spans="2:9" x14ac:dyDescent="0.2">
      <c r="B26" t="s">
        <v>113</v>
      </c>
    </row>
    <row r="27" spans="2:9" x14ac:dyDescent="0.2">
      <c r="B27" t="s">
        <v>170</v>
      </c>
    </row>
    <row r="28" spans="2:9" x14ac:dyDescent="0.2">
      <c r="B28" t="s">
        <v>59</v>
      </c>
    </row>
    <row r="29" spans="2:9" x14ac:dyDescent="0.2">
      <c r="B29" t="s">
        <v>88</v>
      </c>
    </row>
    <row r="30" spans="2:9" x14ac:dyDescent="0.2">
      <c r="B30" t="s">
        <v>18</v>
      </c>
      <c r="D30" t="s">
        <v>389</v>
      </c>
      <c r="E30" t="s">
        <v>85</v>
      </c>
      <c r="F30" t="s">
        <v>87</v>
      </c>
      <c r="G30" t="s">
        <v>389</v>
      </c>
    </row>
    <row r="31" spans="2:9" x14ac:dyDescent="0.2">
      <c r="B31" t="s">
        <v>50</v>
      </c>
      <c r="D31">
        <v>7164</v>
      </c>
      <c r="E31">
        <v>7165</v>
      </c>
      <c r="F31">
        <v>7369</v>
      </c>
      <c r="G31">
        <v>3716</v>
      </c>
      <c r="H31">
        <v>1610</v>
      </c>
      <c r="I31">
        <v>7951</v>
      </c>
    </row>
    <row r="32" spans="2:9" x14ac:dyDescent="0.2">
      <c r="B32" t="s">
        <v>392</v>
      </c>
    </row>
    <row r="33" spans="2:9" x14ac:dyDescent="0.2">
      <c r="B33" t="s">
        <v>392</v>
      </c>
    </row>
    <row r="34" spans="2:9" x14ac:dyDescent="0.2">
      <c r="B34" t="s">
        <v>392</v>
      </c>
    </row>
    <row r="35" spans="2:9" x14ac:dyDescent="0.2">
      <c r="B35" t="s">
        <v>392</v>
      </c>
    </row>
    <row r="36" spans="2:9" x14ac:dyDescent="0.2">
      <c r="B36" t="s">
        <v>16</v>
      </c>
      <c r="C36" t="s">
        <v>119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</row>
    <row r="37" spans="2:9" x14ac:dyDescent="0.2">
      <c r="B37" s="96">
        <v>45261</v>
      </c>
      <c r="C37" s="95">
        <v>45261</v>
      </c>
      <c r="D37">
        <v>170.1826171875</v>
      </c>
      <c r="E37">
        <v>174.611328125</v>
      </c>
      <c r="F37">
        <v>0</v>
      </c>
      <c r="G37">
        <v>868</v>
      </c>
      <c r="H37">
        <v>186.47000122070313</v>
      </c>
      <c r="I37">
        <v>1204.5</v>
      </c>
    </row>
    <row r="38" spans="2:9" x14ac:dyDescent="0.2">
      <c r="B38" s="96">
        <v>45262</v>
      </c>
      <c r="C38" s="95">
        <v>45262</v>
      </c>
      <c r="D38">
        <v>166.9951171875</v>
      </c>
      <c r="E38">
        <v>94.376953125</v>
      </c>
      <c r="F38">
        <v>0</v>
      </c>
      <c r="G38">
        <v>853</v>
      </c>
      <c r="H38">
        <v>192.77999877929688</v>
      </c>
      <c r="I38">
        <v>1155</v>
      </c>
    </row>
    <row r="39" spans="2:9" x14ac:dyDescent="0.2">
      <c r="B39" s="96">
        <v>45263</v>
      </c>
      <c r="C39" s="95">
        <v>45263</v>
      </c>
      <c r="D39">
        <v>174.9140625</v>
      </c>
      <c r="E39">
        <v>255.734375</v>
      </c>
      <c r="F39">
        <v>0</v>
      </c>
      <c r="G39">
        <v>696</v>
      </c>
      <c r="H39">
        <v>204.53999328613281</v>
      </c>
      <c r="I39">
        <v>1243</v>
      </c>
    </row>
    <row r="40" spans="2:9" x14ac:dyDescent="0.2">
      <c r="B40" s="96">
        <v>45264</v>
      </c>
      <c r="C40" s="95">
        <v>45264</v>
      </c>
      <c r="D40">
        <v>171.2783203125</v>
      </c>
      <c r="E40">
        <v>160.291015625</v>
      </c>
      <c r="F40">
        <v>0</v>
      </c>
      <c r="G40">
        <v>869</v>
      </c>
      <c r="H40">
        <v>185.96000671386719</v>
      </c>
      <c r="I40">
        <v>1319.5</v>
      </c>
    </row>
    <row r="41" spans="2:9" x14ac:dyDescent="0.2">
      <c r="B41" s="96">
        <v>45265</v>
      </c>
      <c r="C41" s="95">
        <v>45265</v>
      </c>
      <c r="D41">
        <v>170.8798828125</v>
      </c>
      <c r="E41">
        <v>174.078125</v>
      </c>
      <c r="F41">
        <v>0</v>
      </c>
      <c r="G41">
        <v>849</v>
      </c>
      <c r="H41">
        <v>184.64999389648438</v>
      </c>
      <c r="I41">
        <v>1182</v>
      </c>
    </row>
    <row r="42" spans="2:9" x14ac:dyDescent="0.2">
      <c r="B42" s="96">
        <v>45266</v>
      </c>
      <c r="C42" s="95">
        <v>45266</v>
      </c>
      <c r="D42">
        <v>164.7041015625</v>
      </c>
      <c r="E42">
        <v>164.125</v>
      </c>
      <c r="F42">
        <v>0</v>
      </c>
      <c r="G42">
        <v>840</v>
      </c>
      <c r="H42">
        <v>177.47999572753906</v>
      </c>
      <c r="I42">
        <v>1216</v>
      </c>
    </row>
    <row r="43" spans="2:9" x14ac:dyDescent="0.2">
      <c r="B43" s="96">
        <v>45267</v>
      </c>
      <c r="C43" s="95">
        <v>45267</v>
      </c>
      <c r="D43">
        <v>165.251953125</v>
      </c>
      <c r="E43">
        <v>163.541015625</v>
      </c>
      <c r="F43">
        <v>0</v>
      </c>
      <c r="G43">
        <v>851</v>
      </c>
      <c r="H43">
        <v>166.57000732421875</v>
      </c>
      <c r="I43">
        <v>1244.5</v>
      </c>
    </row>
    <row r="44" spans="2:9" x14ac:dyDescent="0.2">
      <c r="B44" s="96">
        <v>45268</v>
      </c>
      <c r="C44" s="95">
        <v>45268</v>
      </c>
      <c r="D44">
        <v>164.1064453125</v>
      </c>
      <c r="E44">
        <v>109.53515625</v>
      </c>
      <c r="F44">
        <v>0</v>
      </c>
      <c r="G44">
        <v>830</v>
      </c>
      <c r="H44">
        <v>174.69999694824219</v>
      </c>
      <c r="I44">
        <v>1155.5</v>
      </c>
    </row>
    <row r="45" spans="2:9" x14ac:dyDescent="0.2">
      <c r="B45" s="96">
        <v>45269</v>
      </c>
      <c r="C45" s="95">
        <v>45269</v>
      </c>
      <c r="D45">
        <v>182.2353515625</v>
      </c>
      <c r="E45">
        <v>241.083984375</v>
      </c>
      <c r="F45">
        <v>0</v>
      </c>
      <c r="G45">
        <v>860</v>
      </c>
      <c r="H45">
        <v>182.72999572753906</v>
      </c>
      <c r="I45">
        <v>1190.5</v>
      </c>
    </row>
    <row r="46" spans="2:9" x14ac:dyDescent="0.2">
      <c r="B46" s="96">
        <v>45270</v>
      </c>
      <c r="C46" s="95">
        <v>45270</v>
      </c>
      <c r="D46">
        <v>167.044921875</v>
      </c>
      <c r="E46">
        <v>145.28515625</v>
      </c>
      <c r="F46">
        <v>0</v>
      </c>
      <c r="G46">
        <v>709</v>
      </c>
      <c r="H46">
        <v>192.44000244140625</v>
      </c>
      <c r="I46">
        <v>1310</v>
      </c>
    </row>
    <row r="47" spans="2:9" x14ac:dyDescent="0.2">
      <c r="B47" s="96">
        <v>45271</v>
      </c>
      <c r="C47" s="95">
        <v>45271</v>
      </c>
      <c r="D47">
        <v>166.6962890625</v>
      </c>
      <c r="E47">
        <v>172.884765625</v>
      </c>
      <c r="F47">
        <v>0</v>
      </c>
      <c r="G47">
        <v>570</v>
      </c>
      <c r="H47">
        <v>176.75</v>
      </c>
      <c r="I47">
        <v>1247</v>
      </c>
    </row>
    <row r="48" spans="2:9" x14ac:dyDescent="0.2">
      <c r="B48" s="96">
        <v>45272</v>
      </c>
      <c r="C48" s="95">
        <v>45272</v>
      </c>
      <c r="D48">
        <v>154.5439453125</v>
      </c>
      <c r="E48">
        <v>162.119140625</v>
      </c>
      <c r="F48">
        <v>0</v>
      </c>
      <c r="G48">
        <v>0</v>
      </c>
      <c r="H48">
        <v>177.86000061035156</v>
      </c>
      <c r="I48">
        <v>1229</v>
      </c>
    </row>
    <row r="49" spans="2:9" x14ac:dyDescent="0.2">
      <c r="B49" s="96">
        <v>45273</v>
      </c>
      <c r="C49" s="95">
        <v>45273</v>
      </c>
      <c r="D49">
        <v>158.478515625</v>
      </c>
      <c r="E49">
        <v>135.205078125</v>
      </c>
      <c r="F49">
        <v>0</v>
      </c>
      <c r="G49">
        <v>1273</v>
      </c>
      <c r="H49">
        <v>180.24000549316406</v>
      </c>
      <c r="I49">
        <v>1193</v>
      </c>
    </row>
    <row r="50" spans="2:9" x14ac:dyDescent="0.2">
      <c r="B50" s="96">
        <v>45274</v>
      </c>
      <c r="C50" s="95">
        <v>45274</v>
      </c>
      <c r="D50">
        <v>172.72265625</v>
      </c>
      <c r="E50">
        <v>182.40625</v>
      </c>
      <c r="F50">
        <v>0</v>
      </c>
      <c r="G50">
        <v>1250</v>
      </c>
      <c r="H50">
        <v>177.94000244140625</v>
      </c>
      <c r="I50">
        <v>1179</v>
      </c>
    </row>
    <row r="51" spans="2:9" x14ac:dyDescent="0.2">
      <c r="B51" s="96">
        <v>45275</v>
      </c>
      <c r="C51" s="95">
        <v>45275</v>
      </c>
      <c r="D51">
        <v>179.0478515625</v>
      </c>
      <c r="E51">
        <v>167.4765625</v>
      </c>
      <c r="F51">
        <v>0</v>
      </c>
      <c r="G51">
        <v>922</v>
      </c>
      <c r="H51">
        <v>179.19999694824219</v>
      </c>
      <c r="I51">
        <v>1195.5</v>
      </c>
    </row>
    <row r="52" spans="2:9" x14ac:dyDescent="0.2">
      <c r="B52" s="96">
        <v>45276</v>
      </c>
      <c r="C52" s="95">
        <v>45276</v>
      </c>
      <c r="D52">
        <v>172.4736328125</v>
      </c>
      <c r="E52">
        <v>181.923828125</v>
      </c>
      <c r="F52">
        <v>0</v>
      </c>
      <c r="G52">
        <v>792</v>
      </c>
      <c r="H52">
        <v>200.08999633789063</v>
      </c>
      <c r="I52">
        <v>1272</v>
      </c>
    </row>
    <row r="53" spans="2:9" x14ac:dyDescent="0.2">
      <c r="B53" s="96">
        <v>45277</v>
      </c>
      <c r="C53" s="95">
        <v>45277</v>
      </c>
      <c r="D53">
        <v>162.8115234375</v>
      </c>
      <c r="E53">
        <v>161.458984375</v>
      </c>
      <c r="F53">
        <v>0</v>
      </c>
      <c r="G53">
        <v>709</v>
      </c>
      <c r="H53">
        <v>199.86000061035156</v>
      </c>
      <c r="I53">
        <v>1239</v>
      </c>
    </row>
    <row r="54" spans="2:9" x14ac:dyDescent="0.2">
      <c r="B54" s="96">
        <v>45278</v>
      </c>
      <c r="C54" s="95">
        <v>45278</v>
      </c>
      <c r="D54">
        <v>164.654296875</v>
      </c>
      <c r="E54">
        <v>137.744140625</v>
      </c>
      <c r="F54">
        <v>0</v>
      </c>
      <c r="G54">
        <v>808</v>
      </c>
      <c r="H54">
        <v>210.25</v>
      </c>
      <c r="I54">
        <v>1310</v>
      </c>
    </row>
    <row r="55" spans="2:9" x14ac:dyDescent="0.2">
      <c r="B55" s="96">
        <v>45279</v>
      </c>
      <c r="C55" s="95">
        <v>45279</v>
      </c>
      <c r="D55">
        <v>150.80859375</v>
      </c>
      <c r="E55">
        <v>180.93359375</v>
      </c>
      <c r="F55">
        <v>0</v>
      </c>
      <c r="G55">
        <v>711</v>
      </c>
      <c r="H55">
        <v>215.14999389648438</v>
      </c>
      <c r="I55">
        <v>1310</v>
      </c>
    </row>
    <row r="56" spans="2:9" x14ac:dyDescent="0.2">
      <c r="B56" s="96">
        <v>45280</v>
      </c>
      <c r="C56" s="95">
        <v>45280</v>
      </c>
      <c r="D56">
        <v>177.205078125</v>
      </c>
      <c r="E56">
        <v>144.650390625</v>
      </c>
      <c r="F56">
        <v>0</v>
      </c>
      <c r="G56">
        <v>825</v>
      </c>
      <c r="H56">
        <v>222.83999633789063</v>
      </c>
      <c r="I56">
        <v>1398</v>
      </c>
    </row>
    <row r="57" spans="2:9" x14ac:dyDescent="0.2">
      <c r="B57" s="96">
        <v>45281</v>
      </c>
      <c r="C57" s="95">
        <v>45281</v>
      </c>
      <c r="D57">
        <v>160.4208984375</v>
      </c>
      <c r="E57">
        <v>187.712890625</v>
      </c>
      <c r="F57">
        <v>0</v>
      </c>
      <c r="G57">
        <v>865</v>
      </c>
      <c r="H57">
        <v>209.22999572753906</v>
      </c>
      <c r="I57">
        <v>1371</v>
      </c>
    </row>
    <row r="58" spans="2:9" x14ac:dyDescent="0.2">
      <c r="B58" s="96">
        <v>45282</v>
      </c>
      <c r="C58" s="95">
        <v>45282</v>
      </c>
      <c r="D58">
        <v>154.5439453125</v>
      </c>
      <c r="E58">
        <v>167.32421875</v>
      </c>
      <c r="F58">
        <v>0</v>
      </c>
      <c r="G58">
        <v>790</v>
      </c>
      <c r="H58">
        <v>219.94999694824219</v>
      </c>
      <c r="I58">
        <v>1406</v>
      </c>
    </row>
    <row r="59" spans="2:9" x14ac:dyDescent="0.2">
      <c r="B59" s="96">
        <v>45283</v>
      </c>
      <c r="C59" s="95">
        <v>45283</v>
      </c>
      <c r="D59">
        <v>175.3125</v>
      </c>
      <c r="E59">
        <v>156.330078125</v>
      </c>
      <c r="F59">
        <v>0</v>
      </c>
      <c r="G59">
        <v>810</v>
      </c>
      <c r="H59">
        <v>247.16000366210938</v>
      </c>
      <c r="I59">
        <v>1498</v>
      </c>
    </row>
    <row r="60" spans="2:9" x14ac:dyDescent="0.2">
      <c r="B60" s="96">
        <v>45284</v>
      </c>
      <c r="C60" s="95">
        <v>45284</v>
      </c>
      <c r="D60">
        <v>267.6005859375</v>
      </c>
      <c r="E60">
        <v>197.1328125</v>
      </c>
      <c r="F60">
        <v>0</v>
      </c>
      <c r="G60">
        <v>824</v>
      </c>
      <c r="H60">
        <v>243.24000549316406</v>
      </c>
      <c r="I60">
        <v>1605</v>
      </c>
    </row>
    <row r="61" spans="2:9" x14ac:dyDescent="0.2">
      <c r="B61" s="96">
        <v>45285</v>
      </c>
      <c r="C61" s="95">
        <v>45285</v>
      </c>
      <c r="D61">
        <v>354.2109375</v>
      </c>
      <c r="E61">
        <v>270.5625</v>
      </c>
      <c r="F61">
        <v>0</v>
      </c>
      <c r="G61">
        <v>1049</v>
      </c>
      <c r="H61">
        <v>334.3900146484375</v>
      </c>
      <c r="I61">
        <v>2152</v>
      </c>
    </row>
    <row r="62" spans="2:9" x14ac:dyDescent="0.2">
      <c r="B62" s="96">
        <v>45286</v>
      </c>
      <c r="C62" s="95">
        <v>45286</v>
      </c>
      <c r="D62">
        <v>400.8779296875</v>
      </c>
      <c r="E62">
        <v>276.072265625</v>
      </c>
      <c r="F62">
        <v>0</v>
      </c>
      <c r="G62">
        <v>1631</v>
      </c>
      <c r="H62">
        <v>350.04998779296875</v>
      </c>
      <c r="I62">
        <v>2451.5</v>
      </c>
    </row>
    <row r="63" spans="2:9" x14ac:dyDescent="0.2">
      <c r="B63" s="96">
        <v>45287</v>
      </c>
      <c r="C63" s="95">
        <v>45287</v>
      </c>
      <c r="D63">
        <v>225.216796875</v>
      </c>
      <c r="E63">
        <v>277.646484375</v>
      </c>
      <c r="F63">
        <v>0</v>
      </c>
      <c r="G63">
        <v>677</v>
      </c>
      <c r="H63">
        <v>310.510009765625</v>
      </c>
      <c r="I63">
        <v>1884</v>
      </c>
    </row>
    <row r="64" spans="2:9" x14ac:dyDescent="0.2">
      <c r="B64" s="96">
        <v>45288</v>
      </c>
      <c r="C64" s="95">
        <v>45288</v>
      </c>
      <c r="D64">
        <v>187.962890625</v>
      </c>
      <c r="E64">
        <v>173.900390625</v>
      </c>
      <c r="F64">
        <v>0</v>
      </c>
      <c r="G64">
        <v>1004</v>
      </c>
      <c r="H64">
        <v>315.45999145507813</v>
      </c>
      <c r="I64">
        <v>1723</v>
      </c>
    </row>
    <row r="65" spans="2:9" x14ac:dyDescent="0.2">
      <c r="B65" s="96">
        <v>45289</v>
      </c>
      <c r="C65" s="95">
        <v>45289</v>
      </c>
      <c r="D65">
        <v>183.48046875</v>
      </c>
      <c r="E65">
        <v>187.306640625</v>
      </c>
      <c r="F65">
        <v>0</v>
      </c>
      <c r="G65">
        <v>861</v>
      </c>
      <c r="H65">
        <v>319.16000366210938</v>
      </c>
      <c r="I65">
        <v>1653</v>
      </c>
    </row>
    <row r="66" spans="2:9" x14ac:dyDescent="0.2">
      <c r="B66" s="96">
        <v>45290</v>
      </c>
      <c r="C66" s="95">
        <v>45290</v>
      </c>
      <c r="D66">
        <v>184.875</v>
      </c>
      <c r="E66">
        <v>188.8046875</v>
      </c>
      <c r="F66">
        <v>0</v>
      </c>
      <c r="G66">
        <v>895</v>
      </c>
      <c r="H66">
        <v>319.51998901367188</v>
      </c>
      <c r="I66">
        <v>1593</v>
      </c>
    </row>
    <row r="67" spans="2:9" x14ac:dyDescent="0.2">
      <c r="B67" s="96">
        <v>45291</v>
      </c>
      <c r="C67" s="95">
        <v>45291</v>
      </c>
      <c r="D67">
        <v>188.361328125</v>
      </c>
      <c r="E67">
        <v>201.830078125</v>
      </c>
      <c r="F67">
        <v>0</v>
      </c>
      <c r="G67">
        <v>849</v>
      </c>
      <c r="H67">
        <v>433.07998657226563</v>
      </c>
      <c r="I67">
        <v>1793</v>
      </c>
    </row>
    <row r="68" spans="2:9" x14ac:dyDescent="0.2">
      <c r="B68" s="96"/>
      <c r="C68" s="95"/>
    </row>
    <row r="69" spans="2:9" x14ac:dyDescent="0.2">
      <c r="B69" s="96"/>
      <c r="C69" s="95"/>
    </row>
    <row r="70" spans="2:9" x14ac:dyDescent="0.2">
      <c r="B70" s="96"/>
      <c r="C70" s="95"/>
    </row>
    <row r="71" spans="2:9" x14ac:dyDescent="0.2">
      <c r="B71" s="96"/>
      <c r="C71" s="95"/>
    </row>
    <row r="72" spans="2:9" x14ac:dyDescent="0.2">
      <c r="B72" s="96"/>
      <c r="C72" s="95"/>
    </row>
    <row r="73" spans="2:9" x14ac:dyDescent="0.2">
      <c r="B73" s="96"/>
      <c r="C73" s="95"/>
    </row>
    <row r="74" spans="2:9" x14ac:dyDescent="0.2">
      <c r="B74" s="96"/>
      <c r="C74" s="95"/>
    </row>
    <row r="75" spans="2:9" x14ac:dyDescent="0.2">
      <c r="B75" s="96"/>
      <c r="C75" s="95"/>
    </row>
    <row r="76" spans="2:9" x14ac:dyDescent="0.2">
      <c r="B76" s="96"/>
      <c r="C76" s="95"/>
    </row>
    <row r="77" spans="2:9" x14ac:dyDescent="0.2">
      <c r="B77" s="96"/>
      <c r="C77" s="95"/>
    </row>
    <row r="78" spans="2:9" x14ac:dyDescent="0.2">
      <c r="B78" s="96"/>
      <c r="C78" s="95"/>
    </row>
    <row r="79" spans="2:9" x14ac:dyDescent="0.2">
      <c r="B79" s="96"/>
      <c r="C79" s="95"/>
    </row>
    <row r="80" spans="2:9" x14ac:dyDescent="0.2">
      <c r="B80" s="96"/>
      <c r="C80" s="95"/>
    </row>
    <row r="81" spans="2:3" x14ac:dyDescent="0.2">
      <c r="B81" s="96"/>
      <c r="C81" s="95"/>
    </row>
    <row r="82" spans="2:3" x14ac:dyDescent="0.2">
      <c r="B82" s="96"/>
      <c r="C82" s="95"/>
    </row>
    <row r="83" spans="2:3" x14ac:dyDescent="0.2">
      <c r="B83" s="96"/>
      <c r="C83" s="95"/>
    </row>
    <row r="84" spans="2:3" x14ac:dyDescent="0.2">
      <c r="B84" s="96"/>
      <c r="C84" s="95"/>
    </row>
    <row r="85" spans="2:3" x14ac:dyDescent="0.2">
      <c r="B85" s="96"/>
      <c r="C85" s="95"/>
    </row>
    <row r="86" spans="2:3" x14ac:dyDescent="0.2">
      <c r="B86" s="96"/>
      <c r="C86" s="95"/>
    </row>
    <row r="87" spans="2:3" x14ac:dyDescent="0.2">
      <c r="B87" s="96"/>
      <c r="C87" s="95"/>
    </row>
    <row r="88" spans="2:3" x14ac:dyDescent="0.2">
      <c r="B88" s="96"/>
      <c r="C88" s="95"/>
    </row>
    <row r="89" spans="2:3" x14ac:dyDescent="0.2">
      <c r="B89" s="96"/>
      <c r="C89" s="95"/>
    </row>
    <row r="90" spans="2:3" x14ac:dyDescent="0.2">
      <c r="B90" s="96"/>
      <c r="C90" s="95"/>
    </row>
    <row r="91" spans="2:3" x14ac:dyDescent="0.2">
      <c r="B91" s="96"/>
      <c r="C91" s="95"/>
    </row>
    <row r="92" spans="2:3" x14ac:dyDescent="0.2">
      <c r="B92" s="96"/>
      <c r="C92" s="95"/>
    </row>
    <row r="93" spans="2:3" x14ac:dyDescent="0.2">
      <c r="B93" s="96"/>
      <c r="C93" s="95"/>
    </row>
    <row r="94" spans="2:3" x14ac:dyDescent="0.2">
      <c r="B94" s="96"/>
      <c r="C94" s="95"/>
    </row>
    <row r="95" spans="2:3" x14ac:dyDescent="0.2">
      <c r="B95" s="96"/>
      <c r="C95" s="95"/>
    </row>
    <row r="96" spans="2:3" x14ac:dyDescent="0.2">
      <c r="B96" s="96"/>
      <c r="C96" s="95"/>
    </row>
    <row r="97" spans="2:3" x14ac:dyDescent="0.2">
      <c r="B97" s="96"/>
      <c r="C97" s="95"/>
    </row>
    <row r="98" spans="2:3" x14ac:dyDescent="0.2">
      <c r="B98" s="96"/>
      <c r="C98" s="95"/>
    </row>
    <row r="99" spans="2:3" x14ac:dyDescent="0.2">
      <c r="B99" s="96"/>
      <c r="C99" s="95"/>
    </row>
    <row r="100" spans="2:3" x14ac:dyDescent="0.2">
      <c r="B100" s="96"/>
      <c r="C100" s="95"/>
    </row>
    <row r="101" spans="2:3" x14ac:dyDescent="0.2">
      <c r="B101" s="96"/>
      <c r="C101" s="95"/>
    </row>
    <row r="102" spans="2:3" x14ac:dyDescent="0.2">
      <c r="B102" s="96"/>
      <c r="C102" s="95"/>
    </row>
    <row r="103" spans="2:3" x14ac:dyDescent="0.2">
      <c r="B103" s="96"/>
      <c r="C103" s="95"/>
    </row>
    <row r="104" spans="2:3" x14ac:dyDescent="0.2">
      <c r="B104" s="96"/>
      <c r="C104" s="95"/>
    </row>
    <row r="105" spans="2:3" x14ac:dyDescent="0.2">
      <c r="B105" s="96"/>
      <c r="C105" s="95"/>
    </row>
    <row r="106" spans="2:3" x14ac:dyDescent="0.2">
      <c r="B106" s="96"/>
      <c r="C106" s="95"/>
    </row>
    <row r="107" spans="2:3" x14ac:dyDescent="0.2">
      <c r="B107" s="96"/>
      <c r="C107" s="95"/>
    </row>
    <row r="108" spans="2:3" x14ac:dyDescent="0.2">
      <c r="B108" s="96"/>
      <c r="C108" s="95"/>
    </row>
    <row r="109" spans="2:3" x14ac:dyDescent="0.2">
      <c r="B109" s="96"/>
      <c r="C109" s="95"/>
    </row>
    <row r="110" spans="2:3" x14ac:dyDescent="0.2">
      <c r="B110" s="96"/>
      <c r="C110" s="95"/>
    </row>
    <row r="111" spans="2:3" x14ac:dyDescent="0.2">
      <c r="B111" s="96"/>
      <c r="C111" s="95"/>
    </row>
    <row r="112" spans="2:3" x14ac:dyDescent="0.2">
      <c r="B112" s="96"/>
      <c r="C112" s="95"/>
    </row>
    <row r="113" spans="2:3" x14ac:dyDescent="0.2">
      <c r="B113" s="96"/>
      <c r="C113" s="95"/>
    </row>
    <row r="114" spans="2:3" x14ac:dyDescent="0.2">
      <c r="B114" s="96"/>
      <c r="C114" s="95"/>
    </row>
    <row r="115" spans="2:3" x14ac:dyDescent="0.2">
      <c r="B115" s="96"/>
      <c r="C115" s="95"/>
    </row>
    <row r="116" spans="2:3" x14ac:dyDescent="0.2">
      <c r="B116" s="96"/>
      <c r="C116" s="95"/>
    </row>
    <row r="117" spans="2:3" x14ac:dyDescent="0.2">
      <c r="B117" s="96"/>
      <c r="C117" s="95"/>
    </row>
    <row r="118" spans="2:3" x14ac:dyDescent="0.2">
      <c r="B118" s="96"/>
      <c r="C118" s="95"/>
    </row>
    <row r="119" spans="2:3" x14ac:dyDescent="0.2">
      <c r="B119" s="96"/>
      <c r="C119" s="95"/>
    </row>
    <row r="120" spans="2:3" x14ac:dyDescent="0.2">
      <c r="B120" s="96"/>
      <c r="C120" s="95"/>
    </row>
    <row r="121" spans="2:3" x14ac:dyDescent="0.2">
      <c r="B121" s="96"/>
      <c r="C121" s="95"/>
    </row>
    <row r="122" spans="2:3" x14ac:dyDescent="0.2">
      <c r="B122" s="96"/>
      <c r="C122" s="95"/>
    </row>
    <row r="123" spans="2:3" x14ac:dyDescent="0.2">
      <c r="B123" s="96"/>
      <c r="C123" s="95"/>
    </row>
    <row r="124" spans="2:3" x14ac:dyDescent="0.2">
      <c r="B124" s="96"/>
      <c r="C124" s="95"/>
    </row>
    <row r="125" spans="2:3" x14ac:dyDescent="0.2">
      <c r="B125" s="96"/>
      <c r="C125" s="95"/>
    </row>
    <row r="126" spans="2:3" x14ac:dyDescent="0.2">
      <c r="B126" s="96"/>
      <c r="C126" s="95"/>
    </row>
    <row r="127" spans="2:3" x14ac:dyDescent="0.2">
      <c r="B127" s="96"/>
      <c r="C127" s="95"/>
    </row>
    <row r="128" spans="2:3" x14ac:dyDescent="0.2">
      <c r="B128" s="96"/>
      <c r="C128" s="95"/>
    </row>
    <row r="129" spans="2:3" x14ac:dyDescent="0.2">
      <c r="B129" s="96"/>
      <c r="C129" s="95"/>
    </row>
    <row r="130" spans="2:3" x14ac:dyDescent="0.2">
      <c r="B130" s="96"/>
      <c r="C130" s="95"/>
    </row>
    <row r="131" spans="2:3" x14ac:dyDescent="0.2">
      <c r="B131" s="96"/>
      <c r="C131" s="95"/>
    </row>
    <row r="132" spans="2:3" x14ac:dyDescent="0.2">
      <c r="B132" s="96"/>
      <c r="C132" s="95"/>
    </row>
    <row r="133" spans="2:3" x14ac:dyDescent="0.2">
      <c r="B133" s="96"/>
      <c r="C133" s="95"/>
    </row>
    <row r="134" spans="2:3" x14ac:dyDescent="0.2">
      <c r="B134" s="96"/>
      <c r="C134" s="95"/>
    </row>
    <row r="135" spans="2:3" x14ac:dyDescent="0.2">
      <c r="B135" s="96"/>
      <c r="C135" s="95"/>
    </row>
    <row r="136" spans="2:3" x14ac:dyDescent="0.2">
      <c r="B136" s="96"/>
      <c r="C136" s="95"/>
    </row>
    <row r="137" spans="2:3" x14ac:dyDescent="0.2">
      <c r="B137" s="96"/>
      <c r="C137" s="95"/>
    </row>
    <row r="138" spans="2:3" x14ac:dyDescent="0.2">
      <c r="B138" s="96"/>
      <c r="C138" s="95"/>
    </row>
    <row r="139" spans="2:3" x14ac:dyDescent="0.2">
      <c r="B139" s="96"/>
      <c r="C139" s="95"/>
    </row>
    <row r="140" spans="2:3" x14ac:dyDescent="0.2">
      <c r="B140" s="96"/>
      <c r="C140" s="95"/>
    </row>
    <row r="141" spans="2:3" x14ac:dyDescent="0.2">
      <c r="B141" s="96"/>
      <c r="C141" s="95"/>
    </row>
    <row r="142" spans="2:3" x14ac:dyDescent="0.2">
      <c r="B142" s="96"/>
      <c r="C142" s="95"/>
    </row>
    <row r="143" spans="2:3" x14ac:dyDescent="0.2">
      <c r="B143" s="96"/>
      <c r="C143" s="95"/>
    </row>
    <row r="144" spans="2:3" x14ac:dyDescent="0.2">
      <c r="B144" s="96"/>
      <c r="C144" s="95"/>
    </row>
    <row r="145" spans="2:3" x14ac:dyDescent="0.2">
      <c r="B145" s="96"/>
      <c r="C145" s="95"/>
    </row>
    <row r="146" spans="2:3" x14ac:dyDescent="0.2">
      <c r="B146" s="96"/>
      <c r="C146" s="95"/>
    </row>
    <row r="147" spans="2:3" x14ac:dyDescent="0.2">
      <c r="B147" s="96"/>
      <c r="C147" s="95"/>
    </row>
    <row r="148" spans="2:3" x14ac:dyDescent="0.2">
      <c r="B148" s="96"/>
      <c r="C148" s="95"/>
    </row>
    <row r="149" spans="2:3" x14ac:dyDescent="0.2">
      <c r="B149" s="96"/>
      <c r="C149" s="95"/>
    </row>
    <row r="150" spans="2:3" x14ac:dyDescent="0.2">
      <c r="B150" s="96"/>
      <c r="C150" s="95"/>
    </row>
    <row r="151" spans="2:3" x14ac:dyDescent="0.2">
      <c r="B151" s="96"/>
      <c r="C151" s="95"/>
    </row>
    <row r="152" spans="2:3" x14ac:dyDescent="0.2">
      <c r="B152" s="96"/>
      <c r="C152" s="95"/>
    </row>
    <row r="153" spans="2:3" x14ac:dyDescent="0.2">
      <c r="B153" s="96"/>
      <c r="C153" s="95"/>
    </row>
    <row r="154" spans="2:3" x14ac:dyDescent="0.2">
      <c r="B154" s="96"/>
      <c r="C154" s="95"/>
    </row>
    <row r="155" spans="2:3" x14ac:dyDescent="0.2">
      <c r="B155" s="96"/>
      <c r="C155" s="95"/>
    </row>
    <row r="156" spans="2:3" x14ac:dyDescent="0.2">
      <c r="B156" s="96"/>
      <c r="C156" s="95"/>
    </row>
    <row r="157" spans="2:3" x14ac:dyDescent="0.2">
      <c r="B157" s="96"/>
      <c r="C157" s="95"/>
    </row>
    <row r="158" spans="2:3" x14ac:dyDescent="0.2">
      <c r="B158" s="96"/>
      <c r="C158" s="95"/>
    </row>
    <row r="159" spans="2:3" x14ac:dyDescent="0.2">
      <c r="B159" s="96"/>
      <c r="C159" s="95"/>
    </row>
    <row r="160" spans="2:3" x14ac:dyDescent="0.2">
      <c r="B160" s="96"/>
      <c r="C160" s="95"/>
    </row>
    <row r="161" spans="2:3" x14ac:dyDescent="0.2">
      <c r="B161" s="96"/>
      <c r="C161" s="95"/>
    </row>
    <row r="162" spans="2:3" x14ac:dyDescent="0.2">
      <c r="B162" s="96"/>
      <c r="C162" s="95"/>
    </row>
    <row r="163" spans="2:3" x14ac:dyDescent="0.2">
      <c r="B163" s="96"/>
      <c r="C163" s="95"/>
    </row>
    <row r="164" spans="2:3" x14ac:dyDescent="0.2">
      <c r="B164" s="96"/>
      <c r="C164" s="95"/>
    </row>
    <row r="165" spans="2:3" x14ac:dyDescent="0.2">
      <c r="B165" s="96"/>
      <c r="C165" s="95"/>
    </row>
    <row r="166" spans="2:3" x14ac:dyDescent="0.2">
      <c r="B166" s="96"/>
      <c r="C166" s="95"/>
    </row>
    <row r="167" spans="2:3" x14ac:dyDescent="0.2">
      <c r="B167" s="96"/>
      <c r="C167" s="95"/>
    </row>
    <row r="168" spans="2:3" x14ac:dyDescent="0.2">
      <c r="B168" s="96"/>
      <c r="C168" s="95"/>
    </row>
    <row r="169" spans="2:3" x14ac:dyDescent="0.2">
      <c r="B169" s="96"/>
      <c r="C169" s="95"/>
    </row>
    <row r="170" spans="2:3" x14ac:dyDescent="0.2">
      <c r="B170" s="96"/>
      <c r="C170" s="95"/>
    </row>
    <row r="171" spans="2:3" x14ac:dyDescent="0.2">
      <c r="B171" s="96"/>
      <c r="C171" s="95"/>
    </row>
    <row r="172" spans="2:3" x14ac:dyDescent="0.2">
      <c r="B172" s="96"/>
      <c r="C172" s="95"/>
    </row>
    <row r="173" spans="2:3" x14ac:dyDescent="0.2">
      <c r="B173" s="96"/>
      <c r="C173" s="95"/>
    </row>
    <row r="174" spans="2:3" x14ac:dyDescent="0.2">
      <c r="B174" s="96"/>
      <c r="C174" s="95"/>
    </row>
    <row r="175" spans="2:3" x14ac:dyDescent="0.2">
      <c r="B175" s="96"/>
      <c r="C175" s="95"/>
    </row>
    <row r="176" spans="2:3" x14ac:dyDescent="0.2">
      <c r="B176" s="96"/>
      <c r="C176" s="95"/>
    </row>
    <row r="177" spans="2:3" x14ac:dyDescent="0.2">
      <c r="B177" s="96"/>
      <c r="C177" s="95"/>
    </row>
    <row r="178" spans="2:3" x14ac:dyDescent="0.2">
      <c r="B178" s="96"/>
      <c r="C178" s="95"/>
    </row>
    <row r="179" spans="2:3" x14ac:dyDescent="0.2">
      <c r="B179" s="96"/>
      <c r="C179" s="95"/>
    </row>
    <row r="180" spans="2:3" x14ac:dyDescent="0.2">
      <c r="B180" s="96"/>
      <c r="C180" s="95"/>
    </row>
    <row r="181" spans="2:3" x14ac:dyDescent="0.2">
      <c r="B181" s="96"/>
      <c r="C181" s="95"/>
    </row>
    <row r="182" spans="2:3" x14ac:dyDescent="0.2">
      <c r="B182" s="96"/>
      <c r="C182" s="95"/>
    </row>
    <row r="183" spans="2:3" x14ac:dyDescent="0.2">
      <c r="B183" s="96"/>
      <c r="C183" s="95"/>
    </row>
    <row r="184" spans="2:3" x14ac:dyDescent="0.2">
      <c r="B184" s="96"/>
      <c r="C184" s="95"/>
    </row>
    <row r="185" spans="2:3" x14ac:dyDescent="0.2">
      <c r="B185" s="96"/>
      <c r="C185" s="95"/>
    </row>
    <row r="186" spans="2:3" x14ac:dyDescent="0.2">
      <c r="B186" s="96"/>
      <c r="C186" s="95"/>
    </row>
    <row r="187" spans="2:3" x14ac:dyDescent="0.2">
      <c r="B187" s="96"/>
      <c r="C187" s="95"/>
    </row>
    <row r="188" spans="2:3" x14ac:dyDescent="0.2">
      <c r="B188" s="96"/>
      <c r="C188" s="95"/>
    </row>
    <row r="189" spans="2:3" x14ac:dyDescent="0.2">
      <c r="B189" s="96"/>
      <c r="C189" s="95"/>
    </row>
    <row r="190" spans="2:3" x14ac:dyDescent="0.2">
      <c r="B190" s="96"/>
      <c r="C190" s="95"/>
    </row>
    <row r="191" spans="2:3" x14ac:dyDescent="0.2">
      <c r="B191" s="96"/>
      <c r="C191" s="95"/>
    </row>
    <row r="192" spans="2:3" x14ac:dyDescent="0.2">
      <c r="B192" s="96"/>
      <c r="C192" s="95"/>
    </row>
    <row r="193" spans="2:3" x14ac:dyDescent="0.2">
      <c r="B193" s="96"/>
      <c r="C193" s="95"/>
    </row>
    <row r="194" spans="2:3" x14ac:dyDescent="0.2">
      <c r="B194" s="96"/>
      <c r="C194" s="95"/>
    </row>
    <row r="195" spans="2:3" x14ac:dyDescent="0.2">
      <c r="B195" s="96"/>
      <c r="C195" s="95"/>
    </row>
    <row r="196" spans="2:3" x14ac:dyDescent="0.2">
      <c r="B196" s="96"/>
      <c r="C196" s="95"/>
    </row>
    <row r="197" spans="2:3" x14ac:dyDescent="0.2">
      <c r="B197" s="96"/>
      <c r="C197" s="95"/>
    </row>
    <row r="198" spans="2:3" x14ac:dyDescent="0.2">
      <c r="B198" s="96"/>
      <c r="C198" s="95"/>
    </row>
    <row r="199" spans="2:3" x14ac:dyDescent="0.2">
      <c r="B199" s="96"/>
      <c r="C199" s="95"/>
    </row>
    <row r="200" spans="2:3" x14ac:dyDescent="0.2">
      <c r="B200" s="96"/>
      <c r="C200" s="95"/>
    </row>
    <row r="201" spans="2:3" x14ac:dyDescent="0.2">
      <c r="B201" s="96"/>
      <c r="C201" s="95"/>
    </row>
    <row r="202" spans="2:3" x14ac:dyDescent="0.2">
      <c r="B202" s="96"/>
      <c r="C202" s="95"/>
    </row>
    <row r="203" spans="2:3" x14ac:dyDescent="0.2">
      <c r="B203" s="96"/>
      <c r="C203" s="95"/>
    </row>
    <row r="204" spans="2:3" x14ac:dyDescent="0.2">
      <c r="B204" s="96"/>
      <c r="C204" s="95"/>
    </row>
    <row r="205" spans="2:3" x14ac:dyDescent="0.2">
      <c r="B205" s="96"/>
      <c r="C205" s="95"/>
    </row>
    <row r="206" spans="2:3" x14ac:dyDescent="0.2">
      <c r="B206" s="96"/>
      <c r="C206" s="95"/>
    </row>
    <row r="207" spans="2:3" x14ac:dyDescent="0.2">
      <c r="B207" s="96"/>
      <c r="C207" s="95"/>
    </row>
    <row r="208" spans="2:3" x14ac:dyDescent="0.2">
      <c r="B208" s="96"/>
      <c r="C208" s="95"/>
    </row>
    <row r="209" spans="2:3" x14ac:dyDescent="0.2">
      <c r="B209" s="96"/>
      <c r="C209" s="95"/>
    </row>
    <row r="210" spans="2:3" x14ac:dyDescent="0.2">
      <c r="B210" s="96"/>
      <c r="C210" s="95"/>
    </row>
    <row r="211" spans="2:3" x14ac:dyDescent="0.2">
      <c r="B211" s="96"/>
      <c r="C211" s="95"/>
    </row>
    <row r="212" spans="2:3" x14ac:dyDescent="0.2">
      <c r="B212" s="96"/>
      <c r="C212" s="95"/>
    </row>
    <row r="213" spans="2:3" x14ac:dyDescent="0.2">
      <c r="B213" s="96"/>
      <c r="C213" s="95"/>
    </row>
    <row r="214" spans="2:3" x14ac:dyDescent="0.2">
      <c r="B214" s="96"/>
      <c r="C214" s="95"/>
    </row>
    <row r="215" spans="2:3" x14ac:dyDescent="0.2">
      <c r="B215" s="96"/>
      <c r="C215" s="95"/>
    </row>
    <row r="216" spans="2:3" x14ac:dyDescent="0.2">
      <c r="B216" s="96"/>
      <c r="C216" s="95"/>
    </row>
    <row r="217" spans="2:3" x14ac:dyDescent="0.2">
      <c r="B217" s="96"/>
      <c r="C217" s="95"/>
    </row>
    <row r="218" spans="2:3" x14ac:dyDescent="0.2">
      <c r="B218" s="96"/>
      <c r="C218" s="95"/>
    </row>
    <row r="219" spans="2:3" x14ac:dyDescent="0.2">
      <c r="B219" s="96"/>
      <c r="C219" s="95"/>
    </row>
    <row r="220" spans="2:3" x14ac:dyDescent="0.2">
      <c r="B220" s="96"/>
      <c r="C220" s="95"/>
    </row>
    <row r="221" spans="2:3" x14ac:dyDescent="0.2">
      <c r="B221" s="96"/>
      <c r="C221" s="95"/>
    </row>
    <row r="222" spans="2:3" x14ac:dyDescent="0.2">
      <c r="B222" s="96"/>
      <c r="C222" s="95"/>
    </row>
    <row r="223" spans="2:3" x14ac:dyDescent="0.2">
      <c r="B223" s="96"/>
      <c r="C223" s="95"/>
    </row>
    <row r="224" spans="2:3" x14ac:dyDescent="0.2">
      <c r="B224" s="96"/>
      <c r="C224" s="95"/>
    </row>
    <row r="225" spans="2:3" x14ac:dyDescent="0.2">
      <c r="B225" s="96"/>
      <c r="C225" s="95"/>
    </row>
    <row r="226" spans="2:3" x14ac:dyDescent="0.2">
      <c r="B226" s="96"/>
      <c r="C226" s="95"/>
    </row>
    <row r="227" spans="2:3" x14ac:dyDescent="0.2">
      <c r="B227" s="96"/>
      <c r="C227" s="95"/>
    </row>
    <row r="228" spans="2:3" x14ac:dyDescent="0.2">
      <c r="B228" s="96"/>
      <c r="C228" s="95"/>
    </row>
    <row r="229" spans="2:3" x14ac:dyDescent="0.2">
      <c r="B229" s="96"/>
      <c r="C229" s="95"/>
    </row>
    <row r="230" spans="2:3" x14ac:dyDescent="0.2">
      <c r="B230" s="96"/>
      <c r="C230" s="95"/>
    </row>
    <row r="231" spans="2:3" x14ac:dyDescent="0.2">
      <c r="B231" s="96"/>
      <c r="C231" s="95"/>
    </row>
    <row r="232" spans="2:3" x14ac:dyDescent="0.2">
      <c r="B232" s="96"/>
      <c r="C232" s="95"/>
    </row>
    <row r="233" spans="2:3" x14ac:dyDescent="0.2">
      <c r="B233" s="96"/>
      <c r="C233" s="95"/>
    </row>
    <row r="234" spans="2:3" x14ac:dyDescent="0.2">
      <c r="B234" s="96"/>
      <c r="C234" s="95"/>
    </row>
    <row r="235" spans="2:3" x14ac:dyDescent="0.2">
      <c r="B235" s="96"/>
      <c r="C235" s="95"/>
    </row>
    <row r="236" spans="2:3" x14ac:dyDescent="0.2">
      <c r="B236" s="96"/>
      <c r="C236" s="95"/>
    </row>
    <row r="237" spans="2:3" x14ac:dyDescent="0.2">
      <c r="B237" s="96"/>
      <c r="C237" s="95"/>
    </row>
    <row r="238" spans="2:3" x14ac:dyDescent="0.2">
      <c r="B238" s="96"/>
      <c r="C238" s="95"/>
    </row>
    <row r="239" spans="2:3" x14ac:dyDescent="0.2">
      <c r="B239" s="96"/>
      <c r="C239" s="95"/>
    </row>
    <row r="240" spans="2:3" x14ac:dyDescent="0.2">
      <c r="B240" s="96"/>
      <c r="C240" s="95"/>
    </row>
    <row r="241" spans="2:3" x14ac:dyDescent="0.2">
      <c r="B241" s="96"/>
      <c r="C241" s="95"/>
    </row>
    <row r="242" spans="2:3" x14ac:dyDescent="0.2">
      <c r="B242" s="96"/>
      <c r="C242" s="95"/>
    </row>
    <row r="243" spans="2:3" x14ac:dyDescent="0.2">
      <c r="B243" s="96"/>
      <c r="C243" s="95"/>
    </row>
    <row r="244" spans="2:3" x14ac:dyDescent="0.2">
      <c r="B244" s="96"/>
      <c r="C244" s="95"/>
    </row>
    <row r="245" spans="2:3" x14ac:dyDescent="0.2">
      <c r="B245" s="96"/>
      <c r="C245" s="95"/>
    </row>
    <row r="246" spans="2:3" x14ac:dyDescent="0.2">
      <c r="B246" s="96"/>
      <c r="C246" s="95"/>
    </row>
    <row r="247" spans="2:3" x14ac:dyDescent="0.2">
      <c r="B247" s="96"/>
      <c r="C247" s="95"/>
    </row>
    <row r="248" spans="2:3" x14ac:dyDescent="0.2">
      <c r="B248" s="96"/>
      <c r="C248" s="95"/>
    </row>
    <row r="249" spans="2:3" x14ac:dyDescent="0.2">
      <c r="B249" s="96"/>
      <c r="C249" s="95"/>
    </row>
    <row r="250" spans="2:3" x14ac:dyDescent="0.2">
      <c r="B250" s="96"/>
      <c r="C250" s="95"/>
    </row>
    <row r="251" spans="2:3" x14ac:dyDescent="0.2">
      <c r="B251" s="96"/>
      <c r="C251" s="95"/>
    </row>
    <row r="252" spans="2:3" x14ac:dyDescent="0.2">
      <c r="B252" s="96"/>
      <c r="C252" s="95"/>
    </row>
    <row r="253" spans="2:3" x14ac:dyDescent="0.2">
      <c r="B253" s="96"/>
      <c r="C253" s="95"/>
    </row>
    <row r="254" spans="2:3" x14ac:dyDescent="0.2">
      <c r="B254" s="96"/>
      <c r="C254" s="95"/>
    </row>
    <row r="255" spans="2:3" x14ac:dyDescent="0.2">
      <c r="B255" s="96"/>
      <c r="C255" s="95"/>
    </row>
    <row r="256" spans="2:3" x14ac:dyDescent="0.2">
      <c r="B256" s="96"/>
      <c r="C256" s="95"/>
    </row>
    <row r="257" spans="2:3" x14ac:dyDescent="0.2">
      <c r="B257" s="96"/>
      <c r="C257" s="95"/>
    </row>
    <row r="258" spans="2:3" x14ac:dyDescent="0.2">
      <c r="B258" s="96"/>
      <c r="C258" s="95"/>
    </row>
    <row r="259" spans="2:3" x14ac:dyDescent="0.2">
      <c r="B259" s="96"/>
      <c r="C259" s="95"/>
    </row>
    <row r="260" spans="2:3" x14ac:dyDescent="0.2">
      <c r="B260" s="96"/>
      <c r="C260" s="95"/>
    </row>
    <row r="261" spans="2:3" x14ac:dyDescent="0.2">
      <c r="B261" s="96"/>
      <c r="C261" s="95"/>
    </row>
    <row r="262" spans="2:3" x14ac:dyDescent="0.2">
      <c r="B262" s="96"/>
      <c r="C262" s="95"/>
    </row>
    <row r="263" spans="2:3" x14ac:dyDescent="0.2">
      <c r="B263" s="96"/>
      <c r="C263" s="95"/>
    </row>
    <row r="264" spans="2:3" x14ac:dyDescent="0.2">
      <c r="B264" s="96"/>
      <c r="C264" s="95"/>
    </row>
    <row r="265" spans="2:3" x14ac:dyDescent="0.2">
      <c r="B265" s="96"/>
      <c r="C265" s="95"/>
    </row>
    <row r="266" spans="2:3" x14ac:dyDescent="0.2">
      <c r="B266" s="96"/>
      <c r="C266" s="95"/>
    </row>
    <row r="267" spans="2:3" x14ac:dyDescent="0.2">
      <c r="B267" s="96"/>
      <c r="C267" s="95"/>
    </row>
    <row r="268" spans="2:3" x14ac:dyDescent="0.2">
      <c r="B268" s="96"/>
      <c r="C268" s="95"/>
    </row>
    <row r="269" spans="2:3" x14ac:dyDescent="0.2">
      <c r="B269" s="96"/>
      <c r="C269" s="95"/>
    </row>
    <row r="270" spans="2:3" x14ac:dyDescent="0.2">
      <c r="B270" s="96"/>
      <c r="C270" s="95"/>
    </row>
    <row r="271" spans="2:3" x14ac:dyDescent="0.2">
      <c r="B271" s="96"/>
      <c r="C271" s="95"/>
    </row>
    <row r="272" spans="2:3" x14ac:dyDescent="0.2">
      <c r="B272" s="96"/>
      <c r="C272" s="95"/>
    </row>
    <row r="273" spans="2:3" x14ac:dyDescent="0.2">
      <c r="B273" s="96"/>
      <c r="C273" s="95"/>
    </row>
    <row r="274" spans="2:3" x14ac:dyDescent="0.2">
      <c r="B274" s="96"/>
      <c r="C274" s="95"/>
    </row>
    <row r="275" spans="2:3" x14ac:dyDescent="0.2">
      <c r="B275" s="96"/>
      <c r="C275" s="95"/>
    </row>
    <row r="276" spans="2:3" x14ac:dyDescent="0.2">
      <c r="B276" s="96"/>
      <c r="C276" s="95"/>
    </row>
    <row r="277" spans="2:3" x14ac:dyDescent="0.2">
      <c r="B277" s="96"/>
      <c r="C277" s="95"/>
    </row>
    <row r="278" spans="2:3" x14ac:dyDescent="0.2">
      <c r="B278" s="96"/>
      <c r="C278" s="95"/>
    </row>
    <row r="279" spans="2:3" x14ac:dyDescent="0.2">
      <c r="B279" s="96"/>
      <c r="C279" s="95"/>
    </row>
    <row r="280" spans="2:3" x14ac:dyDescent="0.2">
      <c r="B280" s="96"/>
      <c r="C280" s="95"/>
    </row>
    <row r="281" spans="2:3" x14ac:dyDescent="0.2">
      <c r="B281" s="96"/>
      <c r="C281" s="95"/>
    </row>
    <row r="282" spans="2:3" x14ac:dyDescent="0.2">
      <c r="B282" s="96"/>
      <c r="C282" s="95"/>
    </row>
    <row r="283" spans="2:3" x14ac:dyDescent="0.2">
      <c r="B283" s="96"/>
      <c r="C283" s="95"/>
    </row>
    <row r="284" spans="2:3" x14ac:dyDescent="0.2">
      <c r="B284" s="96"/>
      <c r="C284" s="95"/>
    </row>
    <row r="285" spans="2:3" x14ac:dyDescent="0.2">
      <c r="B285" s="96"/>
      <c r="C285" s="95"/>
    </row>
    <row r="286" spans="2:3" x14ac:dyDescent="0.2">
      <c r="B286" s="96"/>
      <c r="C286" s="95"/>
    </row>
    <row r="287" spans="2:3" x14ac:dyDescent="0.2">
      <c r="B287" s="96"/>
      <c r="C287" s="95"/>
    </row>
    <row r="288" spans="2:3" x14ac:dyDescent="0.2">
      <c r="B288" s="96"/>
      <c r="C288" s="95"/>
    </row>
    <row r="289" spans="2:3" x14ac:dyDescent="0.2">
      <c r="B289" s="96"/>
      <c r="C289" s="95"/>
    </row>
    <row r="290" spans="2:3" x14ac:dyDescent="0.2">
      <c r="B290" s="96"/>
      <c r="C290" s="95"/>
    </row>
    <row r="291" spans="2:3" x14ac:dyDescent="0.2">
      <c r="B291" s="96"/>
      <c r="C291" s="95"/>
    </row>
    <row r="292" spans="2:3" x14ac:dyDescent="0.2">
      <c r="B292" s="96"/>
      <c r="C292" s="95"/>
    </row>
    <row r="293" spans="2:3" x14ac:dyDescent="0.2">
      <c r="B293" s="96"/>
      <c r="C293" s="95"/>
    </row>
    <row r="294" spans="2:3" x14ac:dyDescent="0.2">
      <c r="B294" s="96"/>
      <c r="C294" s="95"/>
    </row>
    <row r="295" spans="2:3" x14ac:dyDescent="0.2">
      <c r="B295" s="96"/>
      <c r="C295" s="95"/>
    </row>
    <row r="296" spans="2:3" x14ac:dyDescent="0.2">
      <c r="B296" s="96"/>
      <c r="C296" s="95"/>
    </row>
    <row r="297" spans="2:3" x14ac:dyDescent="0.2">
      <c r="B297" s="96"/>
      <c r="C297" s="95"/>
    </row>
    <row r="298" spans="2:3" x14ac:dyDescent="0.2">
      <c r="B298" s="96"/>
      <c r="C298" s="95"/>
    </row>
    <row r="299" spans="2:3" x14ac:dyDescent="0.2">
      <c r="B299" s="96"/>
      <c r="C299" s="95"/>
    </row>
    <row r="300" spans="2:3" x14ac:dyDescent="0.2">
      <c r="B300" s="96"/>
      <c r="C300" s="95"/>
    </row>
    <row r="301" spans="2:3" x14ac:dyDescent="0.2">
      <c r="B301" s="96"/>
      <c r="C301" s="95"/>
    </row>
    <row r="302" spans="2:3" x14ac:dyDescent="0.2">
      <c r="B302" s="96"/>
      <c r="C302" s="95"/>
    </row>
    <row r="303" spans="2:3" x14ac:dyDescent="0.2">
      <c r="B303" s="96"/>
      <c r="C303" s="95"/>
    </row>
    <row r="304" spans="2:3" x14ac:dyDescent="0.2">
      <c r="B304" s="96"/>
      <c r="C304" s="95"/>
    </row>
    <row r="305" spans="2:3" x14ac:dyDescent="0.2">
      <c r="B305" s="96"/>
      <c r="C305" s="95"/>
    </row>
    <row r="306" spans="2:3" x14ac:dyDescent="0.2">
      <c r="B306" s="96"/>
      <c r="C306" s="95"/>
    </row>
    <row r="307" spans="2:3" x14ac:dyDescent="0.2">
      <c r="B307" s="96"/>
      <c r="C307" s="95"/>
    </row>
    <row r="308" spans="2:3" x14ac:dyDescent="0.2">
      <c r="B308" s="96"/>
      <c r="C308" s="95"/>
    </row>
    <row r="309" spans="2:3" x14ac:dyDescent="0.2">
      <c r="B309" s="96"/>
      <c r="C309" s="95"/>
    </row>
    <row r="310" spans="2:3" x14ac:dyDescent="0.2">
      <c r="B310" s="96"/>
      <c r="C310" s="95"/>
    </row>
    <row r="311" spans="2:3" x14ac:dyDescent="0.2">
      <c r="B311" s="96"/>
      <c r="C311" s="95"/>
    </row>
    <row r="312" spans="2:3" x14ac:dyDescent="0.2">
      <c r="B312" s="96"/>
      <c r="C312" s="95"/>
    </row>
    <row r="313" spans="2:3" x14ac:dyDescent="0.2">
      <c r="B313" s="96"/>
      <c r="C313" s="95"/>
    </row>
    <row r="314" spans="2:3" x14ac:dyDescent="0.2">
      <c r="B314" s="96"/>
      <c r="C314" s="95"/>
    </row>
    <row r="315" spans="2:3" x14ac:dyDescent="0.2">
      <c r="B315" s="96"/>
      <c r="C315" s="95"/>
    </row>
    <row r="316" spans="2:3" x14ac:dyDescent="0.2">
      <c r="B316" s="96"/>
      <c r="C316" s="95"/>
    </row>
    <row r="317" spans="2:3" x14ac:dyDescent="0.2">
      <c r="B317" s="96"/>
      <c r="C317" s="95"/>
    </row>
    <row r="318" spans="2:3" x14ac:dyDescent="0.2">
      <c r="B318" s="96"/>
      <c r="C318" s="95"/>
    </row>
    <row r="319" spans="2:3" x14ac:dyDescent="0.2">
      <c r="B319" s="96"/>
      <c r="C319" s="95"/>
    </row>
    <row r="320" spans="2:3" x14ac:dyDescent="0.2">
      <c r="B320" s="96"/>
      <c r="C320" s="95"/>
    </row>
    <row r="321" spans="2:3" x14ac:dyDescent="0.2">
      <c r="B321" s="96"/>
      <c r="C321" s="95"/>
    </row>
    <row r="322" spans="2:3" x14ac:dyDescent="0.2">
      <c r="B322" s="96"/>
      <c r="C322" s="95"/>
    </row>
    <row r="323" spans="2:3" x14ac:dyDescent="0.2">
      <c r="B323" s="96"/>
      <c r="C323" s="95"/>
    </row>
    <row r="324" spans="2:3" x14ac:dyDescent="0.2">
      <c r="B324" s="96"/>
      <c r="C324" s="95"/>
    </row>
    <row r="325" spans="2:3" x14ac:dyDescent="0.2">
      <c r="B325" s="96"/>
      <c r="C325" s="95"/>
    </row>
    <row r="326" spans="2:3" x14ac:dyDescent="0.2">
      <c r="B326" s="96"/>
      <c r="C326" s="95"/>
    </row>
    <row r="327" spans="2:3" x14ac:dyDescent="0.2">
      <c r="B327" s="96"/>
      <c r="C327" s="95"/>
    </row>
    <row r="328" spans="2:3" x14ac:dyDescent="0.2">
      <c r="B328" s="96"/>
      <c r="C328" s="95"/>
    </row>
    <row r="329" spans="2:3" x14ac:dyDescent="0.2">
      <c r="B329" s="96"/>
      <c r="C329" s="95"/>
    </row>
    <row r="330" spans="2:3" x14ac:dyDescent="0.2">
      <c r="B330" s="96"/>
      <c r="C330" s="95"/>
    </row>
    <row r="331" spans="2:3" x14ac:dyDescent="0.2">
      <c r="B331" s="96"/>
      <c r="C331" s="95"/>
    </row>
    <row r="332" spans="2:3" x14ac:dyDescent="0.2">
      <c r="B332" s="96"/>
      <c r="C332" s="95"/>
    </row>
    <row r="333" spans="2:3" x14ac:dyDescent="0.2">
      <c r="B333" s="96"/>
      <c r="C333" s="95"/>
    </row>
    <row r="334" spans="2:3" x14ac:dyDescent="0.2">
      <c r="B334" s="96"/>
      <c r="C334" s="95"/>
    </row>
    <row r="335" spans="2:3" x14ac:dyDescent="0.2">
      <c r="B335" s="96"/>
      <c r="C335" s="95"/>
    </row>
    <row r="336" spans="2:3" x14ac:dyDescent="0.2">
      <c r="B336" s="96"/>
      <c r="C336" s="95"/>
    </row>
    <row r="337" spans="2:3" x14ac:dyDescent="0.2">
      <c r="B337" s="96"/>
      <c r="C337" s="95"/>
    </row>
    <row r="338" spans="2:3" x14ac:dyDescent="0.2">
      <c r="B338" s="96"/>
      <c r="C338" s="95"/>
    </row>
    <row r="339" spans="2:3" x14ac:dyDescent="0.2">
      <c r="B339" s="96"/>
      <c r="C339" s="95"/>
    </row>
    <row r="340" spans="2:3" x14ac:dyDescent="0.2">
      <c r="B340" s="96"/>
      <c r="C340" s="95"/>
    </row>
    <row r="341" spans="2:3" x14ac:dyDescent="0.2">
      <c r="B341" s="96"/>
      <c r="C341" s="95"/>
    </row>
    <row r="342" spans="2:3" x14ac:dyDescent="0.2">
      <c r="B342" s="96"/>
      <c r="C342" s="95"/>
    </row>
    <row r="343" spans="2:3" x14ac:dyDescent="0.2">
      <c r="B343" s="96"/>
      <c r="C343" s="95"/>
    </row>
    <row r="344" spans="2:3" x14ac:dyDescent="0.2">
      <c r="B344" s="96"/>
      <c r="C344" s="95"/>
    </row>
    <row r="345" spans="2:3" x14ac:dyDescent="0.2">
      <c r="B345" s="96"/>
      <c r="C345" s="95"/>
    </row>
    <row r="346" spans="2:3" x14ac:dyDescent="0.2">
      <c r="B346" s="96"/>
      <c r="C346" s="95"/>
    </row>
    <row r="347" spans="2:3" x14ac:dyDescent="0.2">
      <c r="B347" s="96"/>
      <c r="C347" s="95"/>
    </row>
    <row r="348" spans="2:3" x14ac:dyDescent="0.2">
      <c r="B348" s="96"/>
      <c r="C348" s="95"/>
    </row>
    <row r="349" spans="2:3" x14ac:dyDescent="0.2">
      <c r="B349" s="96"/>
      <c r="C349" s="95"/>
    </row>
    <row r="350" spans="2:3" x14ac:dyDescent="0.2">
      <c r="B350" s="96"/>
      <c r="C350" s="95"/>
    </row>
    <row r="351" spans="2:3" x14ac:dyDescent="0.2">
      <c r="B351" s="96"/>
      <c r="C351" s="95"/>
    </row>
    <row r="352" spans="2:3" x14ac:dyDescent="0.2">
      <c r="B352" s="96"/>
      <c r="C352" s="95"/>
    </row>
    <row r="353" spans="2:3" x14ac:dyDescent="0.2">
      <c r="B353" s="96"/>
      <c r="C353" s="95"/>
    </row>
    <row r="354" spans="2:3" x14ac:dyDescent="0.2">
      <c r="B354" s="96"/>
      <c r="C354" s="95"/>
    </row>
    <row r="355" spans="2:3" x14ac:dyDescent="0.2">
      <c r="B355" s="96"/>
      <c r="C355" s="95"/>
    </row>
    <row r="356" spans="2:3" x14ac:dyDescent="0.2">
      <c r="B356" s="96"/>
      <c r="C356" s="95"/>
    </row>
    <row r="357" spans="2:3" x14ac:dyDescent="0.2">
      <c r="B357" s="96"/>
      <c r="C357" s="95"/>
    </row>
    <row r="358" spans="2:3" x14ac:dyDescent="0.2">
      <c r="B358" s="96"/>
      <c r="C358" s="95"/>
    </row>
    <row r="359" spans="2:3" x14ac:dyDescent="0.2">
      <c r="B359" s="96"/>
      <c r="C359" s="95"/>
    </row>
    <row r="360" spans="2:3" x14ac:dyDescent="0.2">
      <c r="B360" s="96"/>
      <c r="C360" s="95"/>
    </row>
    <row r="361" spans="2:3" x14ac:dyDescent="0.2">
      <c r="B361" s="96"/>
      <c r="C361" s="95"/>
    </row>
    <row r="362" spans="2:3" x14ac:dyDescent="0.2">
      <c r="B362" s="96"/>
      <c r="C362" s="95"/>
    </row>
    <row r="363" spans="2:3" x14ac:dyDescent="0.2">
      <c r="B363" s="96"/>
      <c r="C363" s="95"/>
    </row>
    <row r="364" spans="2:3" x14ac:dyDescent="0.2">
      <c r="B364" s="96"/>
      <c r="C364" s="95"/>
    </row>
    <row r="365" spans="2:3" x14ac:dyDescent="0.2">
      <c r="B365" s="96"/>
      <c r="C365" s="95"/>
    </row>
    <row r="366" spans="2:3" x14ac:dyDescent="0.2">
      <c r="B366" s="96"/>
      <c r="C366" s="95"/>
    </row>
    <row r="367" spans="2:3" x14ac:dyDescent="0.2">
      <c r="B367" s="96"/>
      <c r="C367" s="95"/>
    </row>
    <row r="368" spans="2:3" x14ac:dyDescent="0.2">
      <c r="B368" s="96"/>
      <c r="C368" s="95"/>
    </row>
    <row r="369" spans="2:3" x14ac:dyDescent="0.2">
      <c r="B369" s="96"/>
      <c r="C369" s="95"/>
    </row>
    <row r="370" spans="2:3" x14ac:dyDescent="0.2">
      <c r="B370" s="96"/>
      <c r="C370" s="95"/>
    </row>
    <row r="371" spans="2:3" x14ac:dyDescent="0.2">
      <c r="B371" s="96"/>
      <c r="C371" s="95"/>
    </row>
    <row r="372" spans="2:3" x14ac:dyDescent="0.2">
      <c r="B372" s="96"/>
      <c r="C372" s="95"/>
    </row>
    <row r="373" spans="2:3" x14ac:dyDescent="0.2">
      <c r="B373" s="96"/>
      <c r="C373" s="95"/>
    </row>
    <row r="374" spans="2:3" x14ac:dyDescent="0.2">
      <c r="B374" s="96"/>
      <c r="C374" s="95"/>
    </row>
    <row r="375" spans="2:3" x14ac:dyDescent="0.2">
      <c r="B375" s="96"/>
      <c r="C375" s="95"/>
    </row>
    <row r="376" spans="2:3" x14ac:dyDescent="0.2">
      <c r="B376" s="96"/>
      <c r="C376" s="95"/>
    </row>
    <row r="377" spans="2:3" x14ac:dyDescent="0.2">
      <c r="B377" s="96"/>
      <c r="C377" s="95"/>
    </row>
    <row r="378" spans="2:3" x14ac:dyDescent="0.2">
      <c r="B378" s="96"/>
      <c r="C378" s="95"/>
    </row>
    <row r="379" spans="2:3" x14ac:dyDescent="0.2">
      <c r="B379" s="96"/>
      <c r="C379" s="95"/>
    </row>
    <row r="380" spans="2:3" x14ac:dyDescent="0.2">
      <c r="B380" s="96"/>
      <c r="C380" s="95"/>
    </row>
    <row r="381" spans="2:3" x14ac:dyDescent="0.2">
      <c r="B381" s="96"/>
      <c r="C381" s="95"/>
    </row>
    <row r="382" spans="2:3" x14ac:dyDescent="0.2">
      <c r="B382" s="96"/>
      <c r="C382" s="95"/>
    </row>
    <row r="383" spans="2:3" x14ac:dyDescent="0.2">
      <c r="B383" s="96"/>
      <c r="C383" s="95"/>
    </row>
    <row r="384" spans="2:3" x14ac:dyDescent="0.2">
      <c r="B384" s="96"/>
      <c r="C384" s="95"/>
    </row>
    <row r="385" spans="2:3" x14ac:dyDescent="0.2">
      <c r="B385" s="96"/>
      <c r="C385" s="95"/>
    </row>
    <row r="386" spans="2:3" x14ac:dyDescent="0.2">
      <c r="B386" s="96"/>
      <c r="C386" s="95"/>
    </row>
    <row r="387" spans="2:3" x14ac:dyDescent="0.2">
      <c r="B387" s="96"/>
      <c r="C387" s="95"/>
    </row>
    <row r="388" spans="2:3" x14ac:dyDescent="0.2">
      <c r="B388" s="96"/>
      <c r="C388" s="95"/>
    </row>
    <row r="389" spans="2:3" x14ac:dyDescent="0.2">
      <c r="B389" s="96"/>
      <c r="C389" s="95"/>
    </row>
    <row r="390" spans="2:3" x14ac:dyDescent="0.2">
      <c r="B390" s="96"/>
      <c r="C390" s="95"/>
    </row>
    <row r="391" spans="2:3" x14ac:dyDescent="0.2">
      <c r="B391" s="96"/>
      <c r="C391" s="95"/>
    </row>
    <row r="392" spans="2:3" x14ac:dyDescent="0.2">
      <c r="B392" s="96"/>
      <c r="C392" s="95"/>
    </row>
    <row r="393" spans="2:3" x14ac:dyDescent="0.2">
      <c r="B393" s="96"/>
      <c r="C393" s="95"/>
    </row>
    <row r="394" spans="2:3" x14ac:dyDescent="0.2">
      <c r="B394" s="96"/>
      <c r="C394" s="95"/>
    </row>
    <row r="395" spans="2:3" x14ac:dyDescent="0.2">
      <c r="B395" s="96"/>
      <c r="C395" s="95"/>
    </row>
    <row r="396" spans="2:3" x14ac:dyDescent="0.2">
      <c r="B396" s="96"/>
      <c r="C396" s="95"/>
    </row>
    <row r="397" spans="2:3" x14ac:dyDescent="0.2">
      <c r="B397" s="96"/>
      <c r="C397" s="95"/>
    </row>
    <row r="398" spans="2:3" x14ac:dyDescent="0.2">
      <c r="B398" s="96"/>
      <c r="C398" s="95"/>
    </row>
    <row r="399" spans="2:3" x14ac:dyDescent="0.2">
      <c r="B399" s="96"/>
      <c r="C399" s="95"/>
    </row>
    <row r="400" spans="2:3" x14ac:dyDescent="0.2">
      <c r="B400" s="96"/>
      <c r="C400" s="95"/>
    </row>
    <row r="401" spans="2:3" x14ac:dyDescent="0.2">
      <c r="B401" s="96"/>
      <c r="C401" s="95"/>
    </row>
    <row r="402" spans="2:3" x14ac:dyDescent="0.2">
      <c r="B402" s="96"/>
      <c r="C402" s="95"/>
    </row>
  </sheetData>
  <pageMargins left="0.75" right="0.75" top="1.33858267716535" bottom="0.74803149606299202" header="0.511811023622047" footer="0.31496062992126"/>
  <pageSetup orientation="portrait" r:id="rId1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FE725-F819-4A9E-9B0F-C0714E7CCC55}">
  <dimension ref="A7:I402"/>
  <sheetViews>
    <sheetView workbookViewId="0"/>
  </sheetViews>
  <sheetFormatPr defaultRowHeight="12.75" x14ac:dyDescent="0.2"/>
  <cols>
    <col min="2" max="2" width="21.140625" bestFit="1" customWidth="1"/>
    <col min="4" max="4" width="29.7109375" bestFit="1" customWidth="1"/>
    <col min="5" max="5" width="49.7109375" bestFit="1" customWidth="1"/>
  </cols>
  <sheetData>
    <row r="7" spans="2:9" x14ac:dyDescent="0.2">
      <c r="B7" t="s">
        <v>96</v>
      </c>
      <c r="D7" t="s">
        <v>387</v>
      </c>
      <c r="E7" t="s">
        <v>387</v>
      </c>
      <c r="F7" t="s">
        <v>387</v>
      </c>
      <c r="G7" t="s">
        <v>387</v>
      </c>
      <c r="H7" t="s">
        <v>68</v>
      </c>
      <c r="I7" t="s">
        <v>387</v>
      </c>
    </row>
    <row r="8" spans="2:9" x14ac:dyDescent="0.2">
      <c r="B8" t="s">
        <v>410</v>
      </c>
      <c r="D8" t="s">
        <v>245</v>
      </c>
      <c r="E8" t="s">
        <v>245</v>
      </c>
      <c r="F8" t="s">
        <v>245</v>
      </c>
      <c r="G8" t="s">
        <v>171</v>
      </c>
      <c r="H8" t="s">
        <v>92</v>
      </c>
      <c r="I8" t="s">
        <v>396</v>
      </c>
    </row>
    <row r="9" spans="2:9" x14ac:dyDescent="0.2">
      <c r="B9" t="s">
        <v>367</v>
      </c>
      <c r="D9" t="s">
        <v>82</v>
      </c>
      <c r="E9" t="s">
        <v>82</v>
      </c>
      <c r="F9" t="s">
        <v>82</v>
      </c>
      <c r="G9" t="s">
        <v>82</v>
      </c>
      <c r="H9" t="s">
        <v>82</v>
      </c>
      <c r="I9" t="s">
        <v>82</v>
      </c>
    </row>
    <row r="10" spans="2:9" x14ac:dyDescent="0.2">
      <c r="B10" t="s">
        <v>169</v>
      </c>
      <c r="D10" t="s">
        <v>393</v>
      </c>
      <c r="E10" t="s">
        <v>393</v>
      </c>
      <c r="F10" t="s">
        <v>393</v>
      </c>
      <c r="G10" t="s">
        <v>393</v>
      </c>
      <c r="H10" t="s">
        <v>393</v>
      </c>
      <c r="I10" t="s">
        <v>393</v>
      </c>
    </row>
    <row r="11" spans="2:9" x14ac:dyDescent="0.2">
      <c r="B11" t="s">
        <v>23</v>
      </c>
      <c r="D11" t="s">
        <v>97</v>
      </c>
      <c r="E11" t="s">
        <v>467</v>
      </c>
      <c r="F11" t="s">
        <v>65</v>
      </c>
      <c r="G11" t="s">
        <v>19</v>
      </c>
      <c r="H11" t="s">
        <v>84</v>
      </c>
      <c r="I11" t="s">
        <v>394</v>
      </c>
    </row>
    <row r="12" spans="2:9" x14ac:dyDescent="0.2">
      <c r="B12" t="s">
        <v>395</v>
      </c>
      <c r="D12" t="s">
        <v>51</v>
      </c>
      <c r="E12" t="s">
        <v>390</v>
      </c>
      <c r="F12" t="s">
        <v>29</v>
      </c>
      <c r="G12" t="s">
        <v>121</v>
      </c>
      <c r="H12" t="s">
        <v>37</v>
      </c>
      <c r="I12" t="s">
        <v>57</v>
      </c>
    </row>
    <row r="13" spans="2:9" x14ac:dyDescent="0.2">
      <c r="B13" t="s">
        <v>0</v>
      </c>
      <c r="D13" t="s">
        <v>25</v>
      </c>
      <c r="E13" t="s">
        <v>25</v>
      </c>
      <c r="F13" t="s">
        <v>25</v>
      </c>
      <c r="G13" t="s">
        <v>25</v>
      </c>
      <c r="H13" t="s">
        <v>25</v>
      </c>
      <c r="I13" t="s">
        <v>25</v>
      </c>
    </row>
    <row r="14" spans="2:9" x14ac:dyDescent="0.2">
      <c r="B14" t="s">
        <v>91</v>
      </c>
    </row>
    <row r="15" spans="2:9" x14ac:dyDescent="0.2">
      <c r="B15" t="s">
        <v>191</v>
      </c>
    </row>
    <row r="16" spans="2:9" x14ac:dyDescent="0.2">
      <c r="B16" t="s">
        <v>388</v>
      </c>
    </row>
    <row r="17" spans="2:9" x14ac:dyDescent="0.2">
      <c r="B17" t="s">
        <v>27</v>
      </c>
    </row>
    <row r="18" spans="2:9" x14ac:dyDescent="0.2">
      <c r="B18" t="s">
        <v>34</v>
      </c>
    </row>
    <row r="19" spans="2:9" x14ac:dyDescent="0.2">
      <c r="B19" t="s">
        <v>165</v>
      </c>
    </row>
    <row r="20" spans="2:9" x14ac:dyDescent="0.2">
      <c r="B20" t="s">
        <v>73</v>
      </c>
    </row>
    <row r="21" spans="2:9" x14ac:dyDescent="0.2">
      <c r="B21" t="s">
        <v>89</v>
      </c>
    </row>
    <row r="22" spans="2:9" x14ac:dyDescent="0.2">
      <c r="B22" t="s">
        <v>70</v>
      </c>
    </row>
    <row r="23" spans="2:9" x14ac:dyDescent="0.2">
      <c r="B23" t="s">
        <v>58</v>
      </c>
    </row>
    <row r="24" spans="2:9" x14ac:dyDescent="0.2">
      <c r="B24" t="s">
        <v>141</v>
      </c>
    </row>
    <row r="25" spans="2:9" x14ac:dyDescent="0.2">
      <c r="B25" t="s">
        <v>28</v>
      </c>
    </row>
    <row r="26" spans="2:9" x14ac:dyDescent="0.2">
      <c r="B26" t="s">
        <v>113</v>
      </c>
    </row>
    <row r="27" spans="2:9" x14ac:dyDescent="0.2">
      <c r="B27" t="s">
        <v>170</v>
      </c>
    </row>
    <row r="28" spans="2:9" x14ac:dyDescent="0.2">
      <c r="B28" t="s">
        <v>59</v>
      </c>
    </row>
    <row r="29" spans="2:9" x14ac:dyDescent="0.2">
      <c r="B29" t="s">
        <v>88</v>
      </c>
    </row>
    <row r="30" spans="2:9" x14ac:dyDescent="0.2">
      <c r="B30" t="s">
        <v>18</v>
      </c>
      <c r="D30" t="s">
        <v>389</v>
      </c>
      <c r="E30" t="s">
        <v>85</v>
      </c>
      <c r="F30" t="s">
        <v>87</v>
      </c>
      <c r="G30" t="s">
        <v>389</v>
      </c>
    </row>
    <row r="31" spans="2:9" x14ac:dyDescent="0.2">
      <c r="B31" t="s">
        <v>50</v>
      </c>
      <c r="D31">
        <v>7164</v>
      </c>
      <c r="E31">
        <v>7165</v>
      </c>
      <c r="F31">
        <v>7369</v>
      </c>
      <c r="G31">
        <v>3716</v>
      </c>
      <c r="H31">
        <v>1610</v>
      </c>
      <c r="I31">
        <v>7951</v>
      </c>
    </row>
    <row r="32" spans="2:9" x14ac:dyDescent="0.2">
      <c r="B32" t="s">
        <v>392</v>
      </c>
    </row>
    <row r="33" spans="2:9" x14ac:dyDescent="0.2">
      <c r="B33" t="s">
        <v>392</v>
      </c>
    </row>
    <row r="34" spans="2:9" x14ac:dyDescent="0.2">
      <c r="B34" t="s">
        <v>392</v>
      </c>
    </row>
    <row r="35" spans="2:9" x14ac:dyDescent="0.2">
      <c r="B35" t="s">
        <v>392</v>
      </c>
    </row>
    <row r="36" spans="2:9" x14ac:dyDescent="0.2">
      <c r="B36" t="s">
        <v>16</v>
      </c>
      <c r="C36" t="s">
        <v>119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</row>
    <row r="37" spans="2:9" x14ac:dyDescent="0.2">
      <c r="B37" s="96">
        <v>44896</v>
      </c>
      <c r="C37" s="95">
        <v>44896</v>
      </c>
      <c r="D37">
        <v>219.93359375</v>
      </c>
      <c r="E37">
        <v>0</v>
      </c>
      <c r="F37">
        <v>0</v>
      </c>
      <c r="G37">
        <v>1856</v>
      </c>
      <c r="H37">
        <v>226.94000244140625</v>
      </c>
      <c r="I37">
        <v>1502</v>
      </c>
    </row>
    <row r="38" spans="2:9" x14ac:dyDescent="0.2">
      <c r="B38" s="96">
        <v>44897</v>
      </c>
      <c r="C38" s="95">
        <v>44897</v>
      </c>
      <c r="D38">
        <v>288.69140625</v>
      </c>
      <c r="E38">
        <v>0</v>
      </c>
      <c r="F38">
        <v>0</v>
      </c>
      <c r="G38">
        <v>1321</v>
      </c>
      <c r="H38">
        <v>308.17999267578125</v>
      </c>
      <c r="I38">
        <v>1750</v>
      </c>
    </row>
    <row r="39" spans="2:9" x14ac:dyDescent="0.2">
      <c r="B39" s="96">
        <v>44898</v>
      </c>
      <c r="C39" s="95">
        <v>44898</v>
      </c>
      <c r="D39">
        <v>225.82421875</v>
      </c>
      <c r="E39">
        <v>0</v>
      </c>
      <c r="F39">
        <v>0</v>
      </c>
      <c r="G39">
        <v>1782</v>
      </c>
      <c r="H39">
        <v>274.94000244140625</v>
      </c>
      <c r="I39">
        <v>1574</v>
      </c>
    </row>
    <row r="40" spans="2:9" x14ac:dyDescent="0.2">
      <c r="B40" s="96">
        <v>44899</v>
      </c>
      <c r="C40" s="95">
        <v>44899</v>
      </c>
      <c r="D40">
        <v>200.890625</v>
      </c>
      <c r="E40">
        <v>0</v>
      </c>
      <c r="F40">
        <v>0</v>
      </c>
      <c r="G40">
        <v>411</v>
      </c>
      <c r="H40">
        <v>249.89999389648438</v>
      </c>
      <c r="I40">
        <v>1547</v>
      </c>
    </row>
    <row r="41" spans="2:9" x14ac:dyDescent="0.2">
      <c r="B41" s="96">
        <v>44900</v>
      </c>
      <c r="C41" s="95">
        <v>44900</v>
      </c>
      <c r="D41">
        <v>182.9140625</v>
      </c>
      <c r="E41">
        <v>0</v>
      </c>
      <c r="F41">
        <v>0</v>
      </c>
      <c r="G41">
        <v>726</v>
      </c>
      <c r="H41">
        <v>224.00999450683594</v>
      </c>
      <c r="I41">
        <v>1533</v>
      </c>
    </row>
    <row r="42" spans="2:9" x14ac:dyDescent="0.2">
      <c r="B42" s="96">
        <v>44901</v>
      </c>
      <c r="C42" s="95">
        <v>44901</v>
      </c>
      <c r="D42">
        <v>172.1484375</v>
      </c>
      <c r="E42">
        <v>0</v>
      </c>
      <c r="F42">
        <v>0</v>
      </c>
      <c r="G42">
        <v>1070</v>
      </c>
      <c r="H42">
        <v>213.42999267578125</v>
      </c>
      <c r="I42">
        <v>1430</v>
      </c>
    </row>
    <row r="43" spans="2:9" x14ac:dyDescent="0.2">
      <c r="B43" s="96">
        <v>44902</v>
      </c>
      <c r="C43" s="95">
        <v>44902</v>
      </c>
      <c r="D43">
        <v>171.69140625</v>
      </c>
      <c r="E43">
        <v>0</v>
      </c>
      <c r="F43">
        <v>0</v>
      </c>
      <c r="G43">
        <v>875</v>
      </c>
      <c r="H43">
        <v>202.88999938964844</v>
      </c>
      <c r="I43">
        <v>1419.5</v>
      </c>
    </row>
    <row r="44" spans="2:9" x14ac:dyDescent="0.2">
      <c r="B44" s="96">
        <v>44903</v>
      </c>
      <c r="C44" s="95">
        <v>44903</v>
      </c>
      <c r="D44">
        <v>173.7734375</v>
      </c>
      <c r="E44">
        <v>0</v>
      </c>
      <c r="F44">
        <v>0</v>
      </c>
      <c r="G44">
        <v>1071</v>
      </c>
      <c r="H44">
        <v>209.5</v>
      </c>
      <c r="I44">
        <v>1394</v>
      </c>
    </row>
    <row r="45" spans="2:9" x14ac:dyDescent="0.2">
      <c r="B45" s="96">
        <v>44904</v>
      </c>
      <c r="C45" s="95">
        <v>44904</v>
      </c>
      <c r="D45">
        <v>158.58984375</v>
      </c>
      <c r="E45">
        <v>0</v>
      </c>
      <c r="F45">
        <v>0</v>
      </c>
      <c r="G45">
        <v>1150</v>
      </c>
      <c r="H45">
        <v>201.35000610351563</v>
      </c>
      <c r="I45">
        <v>1487</v>
      </c>
    </row>
    <row r="46" spans="2:9" x14ac:dyDescent="0.2">
      <c r="B46" s="96">
        <v>44905</v>
      </c>
      <c r="C46" s="95">
        <v>44905</v>
      </c>
      <c r="D46">
        <v>210.234375</v>
      </c>
      <c r="E46">
        <v>0</v>
      </c>
      <c r="F46">
        <v>0</v>
      </c>
      <c r="G46">
        <v>1124</v>
      </c>
      <c r="H46">
        <v>210.44999694824219</v>
      </c>
      <c r="I46">
        <v>1636</v>
      </c>
    </row>
    <row r="47" spans="2:9" x14ac:dyDescent="0.2">
      <c r="B47" s="96">
        <v>44906</v>
      </c>
      <c r="C47" s="95">
        <v>44906</v>
      </c>
      <c r="D47">
        <v>205.4609375</v>
      </c>
      <c r="E47">
        <v>0</v>
      </c>
      <c r="F47">
        <v>0</v>
      </c>
      <c r="G47">
        <v>1125</v>
      </c>
      <c r="H47">
        <v>233.33000183105469</v>
      </c>
      <c r="I47">
        <v>1588.5</v>
      </c>
    </row>
    <row r="48" spans="2:9" x14ac:dyDescent="0.2">
      <c r="B48" s="96">
        <v>44907</v>
      </c>
      <c r="C48" s="95">
        <v>44907</v>
      </c>
      <c r="D48">
        <v>288.48828125</v>
      </c>
      <c r="E48">
        <v>0</v>
      </c>
      <c r="F48">
        <v>0</v>
      </c>
      <c r="G48">
        <v>977</v>
      </c>
      <c r="H48">
        <v>236.1199951171875</v>
      </c>
      <c r="I48">
        <v>1757</v>
      </c>
    </row>
    <row r="49" spans="2:9" x14ac:dyDescent="0.2">
      <c r="B49" s="96">
        <v>44908</v>
      </c>
      <c r="C49" s="95">
        <v>44908</v>
      </c>
      <c r="D49">
        <v>224.09765625</v>
      </c>
      <c r="E49">
        <v>0</v>
      </c>
      <c r="F49">
        <v>0</v>
      </c>
      <c r="G49">
        <v>543</v>
      </c>
      <c r="H49">
        <v>245.55000305175781</v>
      </c>
      <c r="I49">
        <v>1549</v>
      </c>
    </row>
    <row r="50" spans="2:9" x14ac:dyDescent="0.2">
      <c r="B50" s="96">
        <v>44909</v>
      </c>
      <c r="C50" s="95">
        <v>44909</v>
      </c>
      <c r="D50">
        <v>193.4765625</v>
      </c>
      <c r="E50">
        <v>0</v>
      </c>
      <c r="F50">
        <v>0</v>
      </c>
      <c r="G50">
        <v>2026</v>
      </c>
      <c r="H50">
        <v>216.64999389648438</v>
      </c>
      <c r="I50">
        <v>1444</v>
      </c>
    </row>
    <row r="51" spans="2:9" x14ac:dyDescent="0.2">
      <c r="B51" s="96">
        <v>44910</v>
      </c>
      <c r="C51" s="95">
        <v>44910</v>
      </c>
      <c r="D51">
        <v>172.9609375</v>
      </c>
      <c r="E51">
        <v>0</v>
      </c>
      <c r="F51">
        <v>0</v>
      </c>
      <c r="G51">
        <v>1824</v>
      </c>
      <c r="H51">
        <v>223.19999694824219</v>
      </c>
      <c r="I51">
        <v>1432</v>
      </c>
    </row>
    <row r="52" spans="2:9" x14ac:dyDescent="0.2">
      <c r="B52" s="96">
        <v>44911</v>
      </c>
      <c r="C52" s="95">
        <v>44911</v>
      </c>
      <c r="D52">
        <v>174.94140625</v>
      </c>
      <c r="E52">
        <v>56.72265625</v>
      </c>
      <c r="F52">
        <v>0</v>
      </c>
      <c r="G52">
        <v>578</v>
      </c>
      <c r="H52">
        <v>224.10000610351563</v>
      </c>
      <c r="I52">
        <v>1443</v>
      </c>
    </row>
    <row r="53" spans="2:9" x14ac:dyDescent="0.2">
      <c r="B53" s="96">
        <v>44912</v>
      </c>
      <c r="C53" s="95">
        <v>44912</v>
      </c>
      <c r="D53">
        <v>181.44140625</v>
      </c>
      <c r="E53">
        <v>102.552734375</v>
      </c>
      <c r="F53">
        <v>0</v>
      </c>
      <c r="G53">
        <v>1323</v>
      </c>
      <c r="H53">
        <v>235.8699951171875</v>
      </c>
      <c r="I53">
        <v>1472</v>
      </c>
    </row>
    <row r="54" spans="2:9" x14ac:dyDescent="0.2">
      <c r="B54" s="96">
        <v>44913</v>
      </c>
      <c r="C54" s="95">
        <v>44913</v>
      </c>
      <c r="D54">
        <v>176.3125</v>
      </c>
      <c r="E54">
        <v>269.013671875</v>
      </c>
      <c r="F54">
        <v>0</v>
      </c>
      <c r="G54">
        <v>492</v>
      </c>
      <c r="H54">
        <v>253.77999877929688</v>
      </c>
      <c r="I54">
        <v>1509</v>
      </c>
    </row>
    <row r="55" spans="2:9" x14ac:dyDescent="0.2">
      <c r="B55" s="96">
        <v>44914</v>
      </c>
      <c r="C55" s="95">
        <v>44914</v>
      </c>
      <c r="D55">
        <v>176.6171875</v>
      </c>
      <c r="E55">
        <v>186.51953125</v>
      </c>
      <c r="F55">
        <v>0</v>
      </c>
      <c r="G55">
        <v>1366</v>
      </c>
      <c r="H55">
        <v>246.8699951171875</v>
      </c>
      <c r="I55">
        <v>1466</v>
      </c>
    </row>
    <row r="56" spans="2:9" x14ac:dyDescent="0.2">
      <c r="B56" s="96">
        <v>44915</v>
      </c>
      <c r="C56" s="95">
        <v>44915</v>
      </c>
      <c r="D56">
        <v>172.859375</v>
      </c>
      <c r="E56">
        <v>73.37890625</v>
      </c>
      <c r="F56">
        <v>0</v>
      </c>
      <c r="G56">
        <v>236</v>
      </c>
      <c r="H56">
        <v>245.05000305175781</v>
      </c>
      <c r="I56">
        <v>1436</v>
      </c>
    </row>
    <row r="57" spans="2:9" x14ac:dyDescent="0.2">
      <c r="B57" s="96">
        <v>44916</v>
      </c>
      <c r="C57" s="95">
        <v>44916</v>
      </c>
      <c r="D57">
        <v>169.45703125</v>
      </c>
      <c r="E57">
        <v>255.98828125</v>
      </c>
      <c r="F57">
        <v>0</v>
      </c>
      <c r="G57">
        <v>1114</v>
      </c>
      <c r="H57">
        <v>249.83000183105469</v>
      </c>
      <c r="I57">
        <v>1433</v>
      </c>
    </row>
    <row r="58" spans="2:9" x14ac:dyDescent="0.2">
      <c r="B58" s="96">
        <v>44917</v>
      </c>
      <c r="C58" s="95">
        <v>44917</v>
      </c>
      <c r="D58">
        <v>162.65234375</v>
      </c>
      <c r="E58">
        <v>163.744140625</v>
      </c>
      <c r="F58">
        <v>0</v>
      </c>
      <c r="G58">
        <v>1624</v>
      </c>
      <c r="H58">
        <v>248.60000610351563</v>
      </c>
      <c r="I58">
        <v>1454.5</v>
      </c>
    </row>
    <row r="59" spans="2:9" x14ac:dyDescent="0.2">
      <c r="B59" s="96">
        <v>44918</v>
      </c>
      <c r="C59" s="95">
        <v>44918</v>
      </c>
      <c r="D59">
        <v>181.59375</v>
      </c>
      <c r="E59">
        <v>165.90234375</v>
      </c>
      <c r="F59">
        <v>0</v>
      </c>
      <c r="G59">
        <v>931</v>
      </c>
      <c r="H59">
        <v>233.77999877929688</v>
      </c>
      <c r="I59">
        <v>1425</v>
      </c>
    </row>
    <row r="60" spans="2:9" x14ac:dyDescent="0.2">
      <c r="B60" s="96">
        <v>44919</v>
      </c>
      <c r="C60" s="95">
        <v>44919</v>
      </c>
      <c r="D60">
        <v>186.21484375</v>
      </c>
      <c r="E60">
        <v>202.083984375</v>
      </c>
      <c r="F60">
        <v>0</v>
      </c>
      <c r="G60">
        <v>495</v>
      </c>
      <c r="H60">
        <v>267.98001098632813</v>
      </c>
      <c r="I60">
        <v>1531</v>
      </c>
    </row>
    <row r="61" spans="2:9" x14ac:dyDescent="0.2">
      <c r="B61" s="96">
        <v>44920</v>
      </c>
      <c r="C61" s="95">
        <v>44920</v>
      </c>
      <c r="D61">
        <v>165.0390625</v>
      </c>
      <c r="E61">
        <v>179.130859375</v>
      </c>
      <c r="F61">
        <v>0</v>
      </c>
      <c r="G61">
        <v>1290</v>
      </c>
      <c r="H61">
        <v>245.6199951171875</v>
      </c>
      <c r="I61">
        <v>1388</v>
      </c>
    </row>
    <row r="62" spans="2:9" x14ac:dyDescent="0.2">
      <c r="B62" s="96">
        <v>44921</v>
      </c>
      <c r="C62" s="95">
        <v>44921</v>
      </c>
      <c r="D62">
        <v>172.80859375</v>
      </c>
      <c r="E62">
        <v>160.3671875</v>
      </c>
      <c r="F62">
        <v>0</v>
      </c>
      <c r="G62">
        <v>1287</v>
      </c>
      <c r="H62">
        <v>261.8800048828125</v>
      </c>
      <c r="I62">
        <v>1584</v>
      </c>
    </row>
    <row r="63" spans="2:9" x14ac:dyDescent="0.2">
      <c r="B63" s="96">
        <v>44922</v>
      </c>
      <c r="C63" s="95">
        <v>44922</v>
      </c>
      <c r="D63">
        <v>171.08203125</v>
      </c>
      <c r="E63">
        <v>168.59375</v>
      </c>
      <c r="F63">
        <v>0</v>
      </c>
      <c r="G63">
        <v>236</v>
      </c>
      <c r="H63">
        <v>305.04000854492188</v>
      </c>
      <c r="I63">
        <v>1599.5</v>
      </c>
    </row>
    <row r="64" spans="2:9" x14ac:dyDescent="0.2">
      <c r="B64" s="96">
        <v>44923</v>
      </c>
      <c r="C64" s="95">
        <v>44923</v>
      </c>
      <c r="D64">
        <v>171.69140625</v>
      </c>
      <c r="E64">
        <v>173.697265625</v>
      </c>
      <c r="F64">
        <v>0</v>
      </c>
      <c r="G64">
        <v>1555</v>
      </c>
      <c r="H64">
        <v>311.5</v>
      </c>
      <c r="I64">
        <v>1645</v>
      </c>
    </row>
    <row r="65" spans="2:9" x14ac:dyDescent="0.2">
      <c r="B65" s="96">
        <v>44924</v>
      </c>
      <c r="C65" s="95">
        <v>44924</v>
      </c>
      <c r="D65">
        <v>182.609375</v>
      </c>
      <c r="E65">
        <v>184.869140625</v>
      </c>
      <c r="F65">
        <v>0</v>
      </c>
      <c r="G65">
        <v>987</v>
      </c>
      <c r="H65">
        <v>311.1199951171875</v>
      </c>
      <c r="I65">
        <v>1691.5</v>
      </c>
    </row>
    <row r="66" spans="2:9" x14ac:dyDescent="0.2">
      <c r="B66" s="96">
        <v>44925</v>
      </c>
      <c r="C66" s="95">
        <v>44925</v>
      </c>
      <c r="D66">
        <v>217.4453125</v>
      </c>
      <c r="E66">
        <v>206.0703125</v>
      </c>
      <c r="F66">
        <v>0</v>
      </c>
      <c r="G66">
        <v>1823</v>
      </c>
      <c r="H66">
        <v>367.76998901367188</v>
      </c>
      <c r="I66">
        <v>1953</v>
      </c>
    </row>
    <row r="67" spans="2:9" x14ac:dyDescent="0.2">
      <c r="B67" s="96">
        <v>44926</v>
      </c>
      <c r="C67" s="95">
        <v>44926</v>
      </c>
      <c r="D67">
        <v>233.13671875</v>
      </c>
      <c r="E67">
        <v>330.6875</v>
      </c>
      <c r="F67">
        <v>0</v>
      </c>
      <c r="G67">
        <v>1237</v>
      </c>
      <c r="H67">
        <v>536.8699951171875</v>
      </c>
      <c r="I67">
        <v>1999</v>
      </c>
    </row>
    <row r="68" spans="2:9" x14ac:dyDescent="0.2">
      <c r="B68" s="96">
        <v>44927</v>
      </c>
      <c r="C68" s="95">
        <v>44927</v>
      </c>
      <c r="D68">
        <v>190.4296875</v>
      </c>
      <c r="E68">
        <v>128.2734375</v>
      </c>
      <c r="F68">
        <v>0</v>
      </c>
      <c r="G68">
        <v>1898</v>
      </c>
      <c r="H68">
        <v>400.17001342773438</v>
      </c>
      <c r="I68">
        <v>1911.5</v>
      </c>
    </row>
    <row r="69" spans="2:9" x14ac:dyDescent="0.2">
      <c r="B69" s="96">
        <v>44928</v>
      </c>
      <c r="C69" s="95">
        <v>44928</v>
      </c>
      <c r="D69">
        <v>188.75390625</v>
      </c>
      <c r="E69">
        <v>236.158203125</v>
      </c>
      <c r="F69">
        <v>0</v>
      </c>
      <c r="G69">
        <v>209</v>
      </c>
      <c r="H69">
        <v>380.70001220703125</v>
      </c>
      <c r="I69">
        <v>1797.5</v>
      </c>
    </row>
    <row r="70" spans="2:9" x14ac:dyDescent="0.2">
      <c r="B70" s="96">
        <v>44929</v>
      </c>
      <c r="C70" s="95">
        <v>44929</v>
      </c>
      <c r="D70">
        <v>180.64213943481445</v>
      </c>
      <c r="E70">
        <v>129.4921875</v>
      </c>
      <c r="F70">
        <v>0</v>
      </c>
      <c r="G70">
        <v>2007</v>
      </c>
      <c r="H70">
        <v>334.22000122070313</v>
      </c>
      <c r="I70">
        <v>1732</v>
      </c>
    </row>
    <row r="71" spans="2:9" x14ac:dyDescent="0.2">
      <c r="B71" s="96">
        <v>44930</v>
      </c>
      <c r="C71" s="95">
        <v>44930</v>
      </c>
      <c r="D71">
        <v>168.10703659057617</v>
      </c>
      <c r="E71">
        <v>202.2109375</v>
      </c>
      <c r="F71">
        <v>0</v>
      </c>
      <c r="G71">
        <v>212</v>
      </c>
      <c r="H71">
        <v>310.95001220703125</v>
      </c>
      <c r="I71">
        <v>1714.5</v>
      </c>
    </row>
    <row r="72" spans="2:9" x14ac:dyDescent="0.2">
      <c r="B72" s="96">
        <v>44931</v>
      </c>
      <c r="C72" s="95">
        <v>44931</v>
      </c>
      <c r="D72">
        <v>222.4658203125</v>
      </c>
      <c r="E72">
        <v>203.353515625</v>
      </c>
      <c r="F72">
        <v>0</v>
      </c>
      <c r="G72">
        <v>1683</v>
      </c>
      <c r="H72">
        <v>315.30999755859375</v>
      </c>
      <c r="I72">
        <v>2024.5</v>
      </c>
    </row>
    <row r="73" spans="2:9" x14ac:dyDescent="0.2">
      <c r="B73" s="96">
        <v>44932</v>
      </c>
      <c r="C73" s="95">
        <v>44932</v>
      </c>
      <c r="D73">
        <v>204.65005493164063</v>
      </c>
      <c r="E73">
        <v>151.68359375</v>
      </c>
      <c r="F73">
        <v>0</v>
      </c>
      <c r="G73">
        <v>735</v>
      </c>
      <c r="H73">
        <v>324.70999145507813</v>
      </c>
      <c r="I73">
        <v>1755</v>
      </c>
    </row>
    <row r="74" spans="2:9" x14ac:dyDescent="0.2">
      <c r="B74" s="96">
        <v>44933</v>
      </c>
      <c r="C74" s="95">
        <v>44933</v>
      </c>
      <c r="D74">
        <v>197.15185546875</v>
      </c>
      <c r="E74">
        <v>255.4296875</v>
      </c>
      <c r="F74">
        <v>0</v>
      </c>
      <c r="G74">
        <v>805</v>
      </c>
      <c r="H74">
        <v>328.97000122070313</v>
      </c>
      <c r="I74">
        <v>1784</v>
      </c>
    </row>
    <row r="75" spans="2:9" x14ac:dyDescent="0.2">
      <c r="B75" s="96">
        <v>44934</v>
      </c>
      <c r="C75" s="95">
        <v>44934</v>
      </c>
      <c r="D75">
        <v>181.70562744140625</v>
      </c>
      <c r="E75">
        <v>199.595703125</v>
      </c>
      <c r="F75">
        <v>0</v>
      </c>
      <c r="G75">
        <v>0</v>
      </c>
      <c r="H75">
        <v>311.85000610351563</v>
      </c>
      <c r="I75">
        <v>1764</v>
      </c>
    </row>
    <row r="76" spans="2:9" x14ac:dyDescent="0.2">
      <c r="B76" s="96">
        <v>44935</v>
      </c>
      <c r="C76" s="95">
        <v>44935</v>
      </c>
      <c r="D76">
        <v>180.5419921875</v>
      </c>
      <c r="E76">
        <v>183.828125</v>
      </c>
      <c r="F76">
        <v>0</v>
      </c>
      <c r="G76">
        <v>2143</v>
      </c>
      <c r="H76">
        <v>295.16000366210938</v>
      </c>
      <c r="I76">
        <v>1671.5</v>
      </c>
    </row>
    <row r="77" spans="2:9" x14ac:dyDescent="0.2">
      <c r="B77" s="96">
        <v>44936</v>
      </c>
      <c r="C77" s="95">
        <v>44936</v>
      </c>
      <c r="D77">
        <v>171.1669921875</v>
      </c>
      <c r="E77">
        <v>174.001953125</v>
      </c>
      <c r="F77">
        <v>0</v>
      </c>
      <c r="G77">
        <v>670</v>
      </c>
      <c r="H77">
        <v>279.07000732421875</v>
      </c>
      <c r="I77">
        <v>1606</v>
      </c>
    </row>
    <row r="78" spans="2:9" x14ac:dyDescent="0.2">
      <c r="B78" s="96">
        <v>44937</v>
      </c>
      <c r="C78" s="95">
        <v>44937</v>
      </c>
      <c r="D78">
        <v>161.207275390625</v>
      </c>
      <c r="E78">
        <v>145.259765625</v>
      </c>
      <c r="F78">
        <v>0</v>
      </c>
      <c r="G78">
        <v>2259</v>
      </c>
      <c r="H78">
        <v>270.69000244140625</v>
      </c>
      <c r="I78">
        <v>1550</v>
      </c>
    </row>
    <row r="79" spans="2:9" x14ac:dyDescent="0.2">
      <c r="B79" s="96">
        <v>44938</v>
      </c>
      <c r="C79" s="95">
        <v>44938</v>
      </c>
      <c r="D79">
        <v>160.006103515625</v>
      </c>
      <c r="E79">
        <v>185.1484375</v>
      </c>
      <c r="F79">
        <v>0</v>
      </c>
      <c r="G79">
        <v>630</v>
      </c>
      <c r="H79">
        <v>262.72000122070313</v>
      </c>
      <c r="I79">
        <v>1527</v>
      </c>
    </row>
    <row r="80" spans="2:9" x14ac:dyDescent="0.2">
      <c r="B80" s="96">
        <v>44939</v>
      </c>
      <c r="C80" s="95">
        <v>44939</v>
      </c>
      <c r="D80">
        <v>157.75390625</v>
      </c>
      <c r="E80">
        <v>161.408203125</v>
      </c>
      <c r="F80">
        <v>0</v>
      </c>
      <c r="G80">
        <v>1809</v>
      </c>
      <c r="H80">
        <v>253.00999450683594</v>
      </c>
      <c r="I80">
        <v>1527</v>
      </c>
    </row>
    <row r="81" spans="2:9" x14ac:dyDescent="0.2">
      <c r="B81" s="96">
        <v>44940</v>
      </c>
      <c r="C81" s="95">
        <v>44940</v>
      </c>
      <c r="D81">
        <v>174.87060546875</v>
      </c>
      <c r="E81">
        <v>130</v>
      </c>
      <c r="F81">
        <v>0</v>
      </c>
      <c r="G81">
        <v>0</v>
      </c>
      <c r="H81">
        <v>252.80999755859375</v>
      </c>
      <c r="I81">
        <v>1487</v>
      </c>
    </row>
    <row r="82" spans="2:9" x14ac:dyDescent="0.2">
      <c r="B82" s="96">
        <v>44941</v>
      </c>
      <c r="C82" s="95">
        <v>44941</v>
      </c>
      <c r="D82">
        <v>177.6231689453125</v>
      </c>
      <c r="E82">
        <v>227.220703125</v>
      </c>
      <c r="F82">
        <v>0</v>
      </c>
      <c r="G82">
        <v>1869</v>
      </c>
      <c r="H82">
        <v>248.3800048828125</v>
      </c>
      <c r="I82">
        <v>1510</v>
      </c>
    </row>
    <row r="83" spans="2:9" x14ac:dyDescent="0.2">
      <c r="B83" s="96">
        <v>44942</v>
      </c>
      <c r="C83" s="95">
        <v>44942</v>
      </c>
      <c r="D83">
        <v>174.47021484375</v>
      </c>
      <c r="E83">
        <v>175.24609375</v>
      </c>
      <c r="F83">
        <v>0</v>
      </c>
      <c r="G83">
        <v>0</v>
      </c>
      <c r="H83">
        <v>250.8699951171875</v>
      </c>
      <c r="I83">
        <v>1457</v>
      </c>
    </row>
    <row r="84" spans="2:9" x14ac:dyDescent="0.2">
      <c r="B84" s="96">
        <v>44943</v>
      </c>
      <c r="C84" s="95">
        <v>44943</v>
      </c>
      <c r="D84">
        <v>196.3916015625</v>
      </c>
      <c r="E84">
        <v>195.76171875</v>
      </c>
      <c r="F84">
        <v>0</v>
      </c>
      <c r="G84">
        <v>1585</v>
      </c>
      <c r="H84">
        <v>247.97000122070313</v>
      </c>
      <c r="I84">
        <v>1438</v>
      </c>
    </row>
    <row r="85" spans="2:9" x14ac:dyDescent="0.2">
      <c r="B85" s="96">
        <v>44944</v>
      </c>
      <c r="C85" s="95">
        <v>44944</v>
      </c>
      <c r="D85">
        <v>183.428955078125</v>
      </c>
      <c r="E85">
        <v>248.98046875</v>
      </c>
      <c r="F85">
        <v>0</v>
      </c>
      <c r="G85">
        <v>931</v>
      </c>
      <c r="H85">
        <v>258.25</v>
      </c>
      <c r="I85">
        <v>1476</v>
      </c>
    </row>
    <row r="86" spans="2:9" x14ac:dyDescent="0.2">
      <c r="B86" s="96">
        <v>44945</v>
      </c>
      <c r="C86" s="95">
        <v>44945</v>
      </c>
      <c r="D86">
        <v>217.8125</v>
      </c>
      <c r="E86">
        <v>51.6953125</v>
      </c>
      <c r="F86">
        <v>0</v>
      </c>
      <c r="G86">
        <v>642</v>
      </c>
      <c r="H86">
        <v>242.58000183105469</v>
      </c>
      <c r="I86">
        <v>1503</v>
      </c>
    </row>
    <row r="87" spans="2:9" x14ac:dyDescent="0.2">
      <c r="B87" s="96">
        <v>44946</v>
      </c>
      <c r="C87" s="95">
        <v>44946</v>
      </c>
      <c r="D87">
        <v>236.580810546875</v>
      </c>
      <c r="E87">
        <v>288.640625</v>
      </c>
      <c r="F87">
        <v>0</v>
      </c>
      <c r="G87">
        <v>1830</v>
      </c>
      <c r="H87">
        <v>232.8800048828125</v>
      </c>
      <c r="I87">
        <v>1484</v>
      </c>
    </row>
    <row r="88" spans="2:9" x14ac:dyDescent="0.2">
      <c r="B88" s="96">
        <v>44947</v>
      </c>
      <c r="C88" s="95">
        <v>44947</v>
      </c>
      <c r="D88">
        <v>210.855712890625</v>
      </c>
      <c r="E88">
        <v>252.3828125</v>
      </c>
      <c r="F88">
        <v>0</v>
      </c>
      <c r="G88">
        <v>0</v>
      </c>
      <c r="H88">
        <v>250.02000427246094</v>
      </c>
      <c r="I88">
        <v>1495</v>
      </c>
    </row>
    <row r="89" spans="2:9" x14ac:dyDescent="0.2">
      <c r="B89" s="96">
        <v>44948</v>
      </c>
      <c r="C89" s="95">
        <v>44948</v>
      </c>
      <c r="D89">
        <v>221.165771484375</v>
      </c>
      <c r="E89">
        <v>115.857421875</v>
      </c>
      <c r="F89">
        <v>0</v>
      </c>
      <c r="G89">
        <v>1897</v>
      </c>
      <c r="H89">
        <v>244.97999572753906</v>
      </c>
      <c r="I89">
        <v>1612</v>
      </c>
    </row>
    <row r="90" spans="2:9" x14ac:dyDescent="0.2">
      <c r="B90" s="96">
        <v>44949</v>
      </c>
      <c r="C90" s="95">
        <v>44949</v>
      </c>
      <c r="D90">
        <v>204.249267578125</v>
      </c>
      <c r="E90">
        <v>307.251953125</v>
      </c>
      <c r="F90">
        <v>0</v>
      </c>
      <c r="G90">
        <v>13</v>
      </c>
      <c r="H90">
        <v>242.22999572753906</v>
      </c>
      <c r="I90">
        <v>1518.5</v>
      </c>
    </row>
    <row r="91" spans="2:9" x14ac:dyDescent="0.2">
      <c r="B91" s="96">
        <v>44950</v>
      </c>
      <c r="C91" s="95">
        <v>44950</v>
      </c>
      <c r="D91">
        <v>224.8193359375</v>
      </c>
      <c r="E91">
        <v>34.07421875</v>
      </c>
      <c r="F91">
        <v>0</v>
      </c>
      <c r="G91">
        <v>1183</v>
      </c>
      <c r="H91">
        <v>251.30000305175781</v>
      </c>
      <c r="I91">
        <v>1523</v>
      </c>
    </row>
    <row r="92" spans="2:9" x14ac:dyDescent="0.2">
      <c r="B92" s="96">
        <v>44951</v>
      </c>
      <c r="C92" s="95">
        <v>44951</v>
      </c>
      <c r="D92">
        <v>226.990478515625</v>
      </c>
      <c r="E92">
        <v>397.591796875</v>
      </c>
      <c r="F92">
        <v>0</v>
      </c>
      <c r="G92">
        <v>1789</v>
      </c>
      <c r="H92">
        <v>248.75</v>
      </c>
      <c r="I92">
        <v>1520</v>
      </c>
    </row>
    <row r="93" spans="2:9" x14ac:dyDescent="0.2">
      <c r="B93" s="96">
        <v>44952</v>
      </c>
      <c r="C93" s="95">
        <v>44952</v>
      </c>
      <c r="D93">
        <v>189.4072265625</v>
      </c>
      <c r="E93">
        <v>126.0390625</v>
      </c>
      <c r="F93">
        <v>0</v>
      </c>
      <c r="G93">
        <v>549</v>
      </c>
      <c r="H93">
        <v>247.41999816894531</v>
      </c>
      <c r="I93">
        <v>1513</v>
      </c>
    </row>
    <row r="94" spans="2:9" x14ac:dyDescent="0.2">
      <c r="B94" s="96">
        <v>44953</v>
      </c>
      <c r="C94" s="95">
        <v>44953</v>
      </c>
      <c r="D94">
        <v>192.3955078125</v>
      </c>
      <c r="E94">
        <v>188.830078125</v>
      </c>
      <c r="F94">
        <v>0</v>
      </c>
      <c r="G94">
        <v>1823</v>
      </c>
      <c r="H94">
        <v>228.22999572753906</v>
      </c>
      <c r="I94">
        <v>1434.5</v>
      </c>
    </row>
    <row r="95" spans="2:9" x14ac:dyDescent="0.2">
      <c r="B95" s="96">
        <v>44954</v>
      </c>
      <c r="C95" s="95">
        <v>44954</v>
      </c>
      <c r="D95">
        <v>185.3232421875</v>
      </c>
      <c r="E95">
        <v>193.73046875</v>
      </c>
      <c r="F95">
        <v>0</v>
      </c>
      <c r="G95">
        <v>269</v>
      </c>
      <c r="H95">
        <v>239.94000244140625</v>
      </c>
      <c r="I95">
        <v>1497.5</v>
      </c>
    </row>
    <row r="96" spans="2:9" x14ac:dyDescent="0.2">
      <c r="B96" s="96">
        <v>44955</v>
      </c>
      <c r="C96" s="95">
        <v>44955</v>
      </c>
      <c r="D96">
        <v>181.2392578125</v>
      </c>
      <c r="E96">
        <v>283.00390625</v>
      </c>
      <c r="F96">
        <v>0</v>
      </c>
      <c r="G96">
        <v>1072</v>
      </c>
      <c r="H96">
        <v>210.83999633789063</v>
      </c>
      <c r="I96">
        <v>1398.5</v>
      </c>
    </row>
    <row r="97" spans="2:9" x14ac:dyDescent="0.2">
      <c r="B97" s="96">
        <v>44956</v>
      </c>
      <c r="C97" s="95">
        <v>44956</v>
      </c>
      <c r="D97">
        <v>376.7724609375</v>
      </c>
      <c r="E97">
        <v>129.009765625</v>
      </c>
      <c r="F97">
        <v>0</v>
      </c>
      <c r="G97">
        <v>2264</v>
      </c>
      <c r="H97">
        <v>228.88999938964844</v>
      </c>
      <c r="I97">
        <v>2023</v>
      </c>
    </row>
    <row r="98" spans="2:9" x14ac:dyDescent="0.2">
      <c r="B98" s="96">
        <v>44957</v>
      </c>
      <c r="C98" s="95">
        <v>44957</v>
      </c>
      <c r="D98">
        <v>489.181640625</v>
      </c>
      <c r="E98">
        <v>300.853515625</v>
      </c>
      <c r="F98">
        <v>0</v>
      </c>
      <c r="G98">
        <v>1252</v>
      </c>
      <c r="H98">
        <v>235.91000366210938</v>
      </c>
      <c r="I98">
        <v>2022</v>
      </c>
    </row>
    <row r="99" spans="2:9" x14ac:dyDescent="0.2">
      <c r="B99" s="96">
        <v>44958</v>
      </c>
      <c r="C99" s="95">
        <v>44958</v>
      </c>
      <c r="D99">
        <v>278.4580078125</v>
      </c>
      <c r="E99">
        <v>420.875</v>
      </c>
      <c r="F99">
        <v>0</v>
      </c>
      <c r="G99">
        <v>1070</v>
      </c>
      <c r="H99">
        <v>213.39999389648438</v>
      </c>
      <c r="I99">
        <v>1593</v>
      </c>
    </row>
    <row r="100" spans="2:9" x14ac:dyDescent="0.2">
      <c r="B100" s="96">
        <v>44959</v>
      </c>
      <c r="C100" s="95">
        <v>44959</v>
      </c>
      <c r="D100">
        <v>204.2490234375</v>
      </c>
      <c r="E100">
        <v>132.462890625</v>
      </c>
      <c r="F100">
        <v>0</v>
      </c>
      <c r="G100">
        <v>1905</v>
      </c>
      <c r="H100">
        <v>196.89999389648438</v>
      </c>
      <c r="I100">
        <v>1477.5</v>
      </c>
    </row>
    <row r="101" spans="2:9" x14ac:dyDescent="0.2">
      <c r="B101" s="96">
        <v>44960</v>
      </c>
      <c r="C101" s="95">
        <v>44960</v>
      </c>
      <c r="D101">
        <v>200.8623046875</v>
      </c>
      <c r="E101">
        <v>212.671875</v>
      </c>
      <c r="F101">
        <v>0</v>
      </c>
      <c r="G101">
        <v>211</v>
      </c>
      <c r="H101">
        <v>184.85000610351563</v>
      </c>
      <c r="I101">
        <v>1423</v>
      </c>
    </row>
    <row r="102" spans="2:9" x14ac:dyDescent="0.2">
      <c r="B102" s="96">
        <v>44961</v>
      </c>
      <c r="C102" s="95">
        <v>44961</v>
      </c>
      <c r="D102">
        <v>192.1962890625</v>
      </c>
      <c r="E102">
        <v>217.2421875</v>
      </c>
      <c r="F102">
        <v>0</v>
      </c>
      <c r="G102">
        <v>1768</v>
      </c>
      <c r="H102">
        <v>195.57000732421875</v>
      </c>
      <c r="I102">
        <v>1396</v>
      </c>
    </row>
    <row r="103" spans="2:9" x14ac:dyDescent="0.2">
      <c r="B103" s="96">
        <v>44962</v>
      </c>
      <c r="C103" s="95">
        <v>44962</v>
      </c>
      <c r="D103">
        <v>192.345703125</v>
      </c>
      <c r="E103">
        <v>126.69921875</v>
      </c>
      <c r="F103">
        <v>0</v>
      </c>
      <c r="G103">
        <v>0</v>
      </c>
      <c r="H103">
        <v>193.08000183105469</v>
      </c>
      <c r="I103">
        <v>1378</v>
      </c>
    </row>
    <row r="104" spans="2:9" x14ac:dyDescent="0.2">
      <c r="B104" s="96">
        <v>44963</v>
      </c>
      <c r="C104" s="95">
        <v>44963</v>
      </c>
      <c r="D104">
        <v>187.3154296875</v>
      </c>
      <c r="E104">
        <v>261.57421875</v>
      </c>
      <c r="F104">
        <v>0</v>
      </c>
      <c r="G104">
        <v>1909</v>
      </c>
      <c r="H104">
        <v>187.08000183105469</v>
      </c>
      <c r="I104">
        <v>1378</v>
      </c>
    </row>
    <row r="105" spans="2:9" x14ac:dyDescent="0.2">
      <c r="B105" s="96">
        <v>44964</v>
      </c>
      <c r="C105" s="95">
        <v>44964</v>
      </c>
      <c r="D105">
        <v>183.4306640625</v>
      </c>
      <c r="E105">
        <v>169.55859375</v>
      </c>
      <c r="F105">
        <v>0</v>
      </c>
      <c r="G105">
        <v>130</v>
      </c>
      <c r="H105">
        <v>182.58000183105469</v>
      </c>
      <c r="I105">
        <v>1314</v>
      </c>
    </row>
    <row r="106" spans="2:9" x14ac:dyDescent="0.2">
      <c r="B106" s="96">
        <v>44965</v>
      </c>
      <c r="C106" s="95">
        <v>44965</v>
      </c>
      <c r="D106">
        <v>177.802734375</v>
      </c>
      <c r="E106">
        <v>156.55859375</v>
      </c>
      <c r="F106">
        <v>0</v>
      </c>
      <c r="G106">
        <v>1465</v>
      </c>
      <c r="H106">
        <v>172.6300048828125</v>
      </c>
      <c r="I106">
        <v>1309</v>
      </c>
    </row>
    <row r="107" spans="2:9" x14ac:dyDescent="0.2">
      <c r="B107" s="96">
        <v>44966</v>
      </c>
      <c r="C107" s="95">
        <v>44966</v>
      </c>
      <c r="D107">
        <v>175.2626953125</v>
      </c>
      <c r="E107">
        <v>213.662109375</v>
      </c>
      <c r="F107">
        <v>0</v>
      </c>
      <c r="G107">
        <v>613</v>
      </c>
      <c r="H107">
        <v>180.32000732421875</v>
      </c>
      <c r="I107">
        <v>1335</v>
      </c>
    </row>
    <row r="108" spans="2:9" x14ac:dyDescent="0.2">
      <c r="B108" s="96">
        <v>44967</v>
      </c>
      <c r="C108" s="95">
        <v>44967</v>
      </c>
      <c r="D108">
        <v>170.5810546875</v>
      </c>
      <c r="E108">
        <v>176.16015625</v>
      </c>
      <c r="F108">
        <v>0</v>
      </c>
      <c r="G108">
        <v>685</v>
      </c>
      <c r="H108">
        <v>180.57000732421875</v>
      </c>
      <c r="I108">
        <v>1344.5</v>
      </c>
    </row>
    <row r="109" spans="2:9" x14ac:dyDescent="0.2">
      <c r="B109" s="96">
        <v>44968</v>
      </c>
      <c r="C109" s="95">
        <v>44968</v>
      </c>
      <c r="D109">
        <v>165.650390625</v>
      </c>
      <c r="E109">
        <v>167.01953125</v>
      </c>
      <c r="F109">
        <v>0</v>
      </c>
      <c r="G109">
        <v>1540</v>
      </c>
      <c r="H109">
        <v>184.83999633789063</v>
      </c>
      <c r="I109">
        <v>1382.5</v>
      </c>
    </row>
    <row r="110" spans="2:9" x14ac:dyDescent="0.2">
      <c r="B110" s="96">
        <v>44969</v>
      </c>
      <c r="C110" s="95">
        <v>44969</v>
      </c>
      <c r="D110">
        <v>179.197265625</v>
      </c>
      <c r="E110">
        <v>166.2578125</v>
      </c>
      <c r="F110">
        <v>0</v>
      </c>
      <c r="G110">
        <v>591</v>
      </c>
      <c r="H110">
        <v>185.80999755859375</v>
      </c>
      <c r="I110">
        <v>1329</v>
      </c>
    </row>
    <row r="111" spans="2:9" x14ac:dyDescent="0.2">
      <c r="B111" s="96">
        <v>44970</v>
      </c>
      <c r="C111" s="95">
        <v>44970</v>
      </c>
      <c r="D111">
        <v>175.611328125</v>
      </c>
      <c r="E111">
        <v>186.875</v>
      </c>
      <c r="F111">
        <v>0</v>
      </c>
      <c r="G111">
        <v>496</v>
      </c>
      <c r="H111">
        <v>176.71000671386719</v>
      </c>
      <c r="I111">
        <v>1329</v>
      </c>
    </row>
    <row r="112" spans="2:9" x14ac:dyDescent="0.2">
      <c r="B112" s="96">
        <v>44971</v>
      </c>
      <c r="C112" s="95">
        <v>44971</v>
      </c>
      <c r="D112">
        <v>458.6015625</v>
      </c>
      <c r="E112">
        <v>239.23046875</v>
      </c>
      <c r="F112">
        <v>0</v>
      </c>
      <c r="G112">
        <v>1876</v>
      </c>
      <c r="H112">
        <v>204.82000732421875</v>
      </c>
      <c r="I112">
        <v>1581.5</v>
      </c>
    </row>
    <row r="113" spans="2:9" x14ac:dyDescent="0.2">
      <c r="B113" s="96">
        <v>44972</v>
      </c>
      <c r="C113" s="95">
        <v>44972</v>
      </c>
      <c r="D113">
        <v>318.7998046875</v>
      </c>
      <c r="E113">
        <v>287.37109375</v>
      </c>
      <c r="F113">
        <v>0</v>
      </c>
      <c r="G113">
        <v>0</v>
      </c>
      <c r="H113">
        <v>194.02999877929688</v>
      </c>
      <c r="I113">
        <v>1806</v>
      </c>
    </row>
    <row r="114" spans="2:9" x14ac:dyDescent="0.2">
      <c r="B114" s="96">
        <v>44973</v>
      </c>
      <c r="C114" s="95">
        <v>44973</v>
      </c>
      <c r="D114">
        <v>217.1982421875</v>
      </c>
      <c r="E114">
        <v>226.33203125</v>
      </c>
      <c r="F114">
        <v>0</v>
      </c>
      <c r="G114">
        <v>1913</v>
      </c>
      <c r="H114">
        <v>185.67999267578125</v>
      </c>
      <c r="I114">
        <v>1455</v>
      </c>
    </row>
    <row r="115" spans="2:9" x14ac:dyDescent="0.2">
      <c r="B115" s="96">
        <v>44974</v>
      </c>
      <c r="C115" s="95">
        <v>44974</v>
      </c>
      <c r="D115">
        <v>185.8212890625</v>
      </c>
      <c r="E115">
        <v>194.54296875</v>
      </c>
      <c r="F115">
        <v>0</v>
      </c>
      <c r="G115">
        <v>156</v>
      </c>
      <c r="H115">
        <v>189.6300048828125</v>
      </c>
      <c r="I115">
        <v>1411.5</v>
      </c>
    </row>
    <row r="116" spans="2:9" x14ac:dyDescent="0.2">
      <c r="B116" s="96">
        <v>44975</v>
      </c>
      <c r="C116" s="95">
        <v>44975</v>
      </c>
      <c r="D116">
        <v>186.8173828125</v>
      </c>
      <c r="E116">
        <v>198.732421875</v>
      </c>
      <c r="F116">
        <v>0</v>
      </c>
      <c r="G116">
        <v>1541</v>
      </c>
      <c r="H116">
        <v>190.75</v>
      </c>
      <c r="I116">
        <v>1473</v>
      </c>
    </row>
    <row r="117" spans="2:9" x14ac:dyDescent="0.2">
      <c r="B117" s="96">
        <v>44976</v>
      </c>
      <c r="C117" s="95">
        <v>44976</v>
      </c>
      <c r="D117">
        <v>182.9326171875</v>
      </c>
      <c r="E117">
        <v>182.96484375</v>
      </c>
      <c r="F117">
        <v>0</v>
      </c>
      <c r="G117">
        <v>0</v>
      </c>
      <c r="H117">
        <v>180.13999938964844</v>
      </c>
      <c r="I117">
        <v>1425</v>
      </c>
    </row>
    <row r="118" spans="2:9" x14ac:dyDescent="0.2">
      <c r="B118" s="96">
        <v>44977</v>
      </c>
      <c r="C118" s="95">
        <v>44977</v>
      </c>
      <c r="D118">
        <v>183.181640625</v>
      </c>
      <c r="E118">
        <v>182.31089782714844</v>
      </c>
      <c r="F118">
        <v>0</v>
      </c>
      <c r="G118">
        <v>1214</v>
      </c>
      <c r="H118">
        <v>173.67999267578125</v>
      </c>
      <c r="I118">
        <v>1330</v>
      </c>
    </row>
    <row r="119" spans="2:9" x14ac:dyDescent="0.2">
      <c r="B119" s="96">
        <v>44978</v>
      </c>
      <c r="C119" s="95">
        <v>44978</v>
      </c>
      <c r="D119">
        <v>171.0791015625</v>
      </c>
      <c r="E119">
        <v>176.00703430175781</v>
      </c>
      <c r="F119">
        <v>0</v>
      </c>
      <c r="G119">
        <v>187</v>
      </c>
      <c r="H119">
        <v>174.25999450683594</v>
      </c>
      <c r="I119">
        <v>1331</v>
      </c>
    </row>
    <row r="120" spans="2:9" x14ac:dyDescent="0.2">
      <c r="B120" s="96">
        <v>44979</v>
      </c>
      <c r="C120" s="95">
        <v>44979</v>
      </c>
      <c r="D120">
        <v>187.564453125</v>
      </c>
      <c r="E120">
        <v>169.358642578125</v>
      </c>
      <c r="F120">
        <v>0</v>
      </c>
      <c r="G120">
        <v>2293</v>
      </c>
      <c r="H120">
        <v>167.80999755859375</v>
      </c>
      <c r="I120">
        <v>1274.5</v>
      </c>
    </row>
    <row r="121" spans="2:9" x14ac:dyDescent="0.2">
      <c r="B121" s="96">
        <v>44980</v>
      </c>
      <c r="C121" s="95">
        <v>44980</v>
      </c>
      <c r="D121">
        <v>1596.8876953125</v>
      </c>
      <c r="E121">
        <v>343.6639404296875</v>
      </c>
      <c r="F121">
        <v>0</v>
      </c>
      <c r="G121">
        <v>3906</v>
      </c>
      <c r="H121">
        <v>759.04998779296875</v>
      </c>
      <c r="I121">
        <v>3501</v>
      </c>
    </row>
    <row r="122" spans="2:9" x14ac:dyDescent="0.2">
      <c r="B122" s="96">
        <v>44981</v>
      </c>
      <c r="C122" s="95">
        <v>44981</v>
      </c>
      <c r="D122">
        <v>702.3955078125</v>
      </c>
      <c r="E122">
        <v>594.37982177734375</v>
      </c>
      <c r="F122">
        <v>0</v>
      </c>
      <c r="G122">
        <v>3030</v>
      </c>
      <c r="H122">
        <v>294.76998901367188</v>
      </c>
      <c r="I122">
        <v>1654.5</v>
      </c>
    </row>
    <row r="123" spans="2:9" x14ac:dyDescent="0.2">
      <c r="B123" s="96">
        <v>44982</v>
      </c>
      <c r="C123" s="95">
        <v>44982</v>
      </c>
      <c r="D123">
        <v>352.0693359375</v>
      </c>
      <c r="E123">
        <v>451.9158935546875</v>
      </c>
      <c r="F123">
        <v>0</v>
      </c>
      <c r="G123">
        <v>754</v>
      </c>
      <c r="H123">
        <v>253.27000427246094</v>
      </c>
      <c r="I123">
        <v>1700</v>
      </c>
    </row>
    <row r="124" spans="2:9" x14ac:dyDescent="0.2">
      <c r="B124" s="96">
        <v>44983</v>
      </c>
      <c r="C124" s="95">
        <v>44983</v>
      </c>
      <c r="D124">
        <v>266.255859375</v>
      </c>
      <c r="E124">
        <v>215.92919921875</v>
      </c>
      <c r="F124">
        <v>0</v>
      </c>
      <c r="G124">
        <v>1281</v>
      </c>
      <c r="H124">
        <v>238.1199951171875</v>
      </c>
      <c r="I124">
        <v>1612.5</v>
      </c>
    </row>
    <row r="125" spans="2:9" x14ac:dyDescent="0.2">
      <c r="B125" s="96">
        <v>44984</v>
      </c>
      <c r="C125" s="95">
        <v>44984</v>
      </c>
      <c r="D125">
        <v>218.94140625</v>
      </c>
      <c r="E125">
        <v>258.4365234375</v>
      </c>
      <c r="F125">
        <v>0</v>
      </c>
      <c r="G125">
        <v>1884</v>
      </c>
      <c r="H125">
        <v>198.71000671386719</v>
      </c>
      <c r="I125">
        <v>1507</v>
      </c>
    </row>
    <row r="126" spans="2:9" x14ac:dyDescent="0.2">
      <c r="B126" s="96">
        <v>44985</v>
      </c>
      <c r="C126" s="95">
        <v>44985</v>
      </c>
      <c r="D126">
        <v>183.87890625</v>
      </c>
      <c r="E126">
        <v>184.4267578125</v>
      </c>
      <c r="F126">
        <v>0</v>
      </c>
      <c r="G126">
        <v>600</v>
      </c>
      <c r="H126">
        <v>209.35000610351563</v>
      </c>
      <c r="I126">
        <v>1419</v>
      </c>
    </row>
    <row r="127" spans="2:9" x14ac:dyDescent="0.2">
      <c r="B127" s="96">
        <v>44986</v>
      </c>
      <c r="C127" s="95">
        <v>44986</v>
      </c>
      <c r="D127">
        <v>179.396484375</v>
      </c>
      <c r="E127">
        <v>180.31787109375</v>
      </c>
      <c r="F127">
        <v>0</v>
      </c>
      <c r="G127">
        <v>677</v>
      </c>
      <c r="H127">
        <v>186.08999633789063</v>
      </c>
      <c r="I127">
        <v>1436</v>
      </c>
    </row>
    <row r="128" spans="2:9" x14ac:dyDescent="0.2">
      <c r="B128" s="96">
        <v>44987</v>
      </c>
      <c r="C128" s="95">
        <v>44987</v>
      </c>
      <c r="D128">
        <v>207.287109375</v>
      </c>
      <c r="E128">
        <v>188.48583984375</v>
      </c>
      <c r="F128">
        <v>0</v>
      </c>
      <c r="G128">
        <v>1907</v>
      </c>
      <c r="H128">
        <v>196.08999633789063</v>
      </c>
      <c r="I128">
        <v>1352</v>
      </c>
    </row>
    <row r="129" spans="2:9" x14ac:dyDescent="0.2">
      <c r="B129" s="96">
        <v>44988</v>
      </c>
      <c r="C129" s="95">
        <v>44988</v>
      </c>
      <c r="D129">
        <v>219.638671875</v>
      </c>
      <c r="E129">
        <v>242.87255859375</v>
      </c>
      <c r="F129">
        <v>0</v>
      </c>
      <c r="G129">
        <v>129</v>
      </c>
      <c r="H129">
        <v>190.58000183105469</v>
      </c>
      <c r="I129">
        <v>1377</v>
      </c>
    </row>
    <row r="130" spans="2:9" x14ac:dyDescent="0.2">
      <c r="B130" s="96">
        <v>44989</v>
      </c>
      <c r="C130" s="95">
        <v>44989</v>
      </c>
      <c r="D130">
        <v>204.2490234375</v>
      </c>
      <c r="E130">
        <v>222.626953125</v>
      </c>
      <c r="F130">
        <v>0</v>
      </c>
      <c r="G130">
        <v>1756</v>
      </c>
      <c r="H130">
        <v>207.17999267578125</v>
      </c>
      <c r="I130">
        <v>1410</v>
      </c>
    </row>
    <row r="131" spans="2:9" x14ac:dyDescent="0.2">
      <c r="B131" s="96">
        <v>44990</v>
      </c>
      <c r="C131" s="95">
        <v>44990</v>
      </c>
      <c r="D131">
        <v>208.58203125</v>
      </c>
      <c r="E131">
        <v>195.25927734375</v>
      </c>
      <c r="F131">
        <v>0</v>
      </c>
      <c r="G131">
        <v>0</v>
      </c>
      <c r="H131">
        <v>195.41999816894531</v>
      </c>
      <c r="I131">
        <v>1404</v>
      </c>
    </row>
    <row r="132" spans="2:9" x14ac:dyDescent="0.2">
      <c r="B132" s="96">
        <v>44991</v>
      </c>
      <c r="C132" s="95">
        <v>44991</v>
      </c>
      <c r="D132">
        <v>194.2880859375</v>
      </c>
      <c r="E132">
        <v>162.861328125</v>
      </c>
      <c r="F132">
        <v>0</v>
      </c>
      <c r="G132">
        <v>2060</v>
      </c>
      <c r="H132">
        <v>186.30000305175781</v>
      </c>
      <c r="I132">
        <v>1429</v>
      </c>
    </row>
    <row r="133" spans="2:9" x14ac:dyDescent="0.2">
      <c r="B133" s="96">
        <v>44992</v>
      </c>
      <c r="C133" s="95">
        <v>44992</v>
      </c>
      <c r="D133">
        <v>181.986328125</v>
      </c>
      <c r="E133">
        <v>237.79248046875</v>
      </c>
      <c r="F133">
        <v>0</v>
      </c>
      <c r="G133">
        <v>0</v>
      </c>
      <c r="H133">
        <v>183.07000732421875</v>
      </c>
      <c r="I133">
        <v>1372</v>
      </c>
    </row>
    <row r="134" spans="2:9" x14ac:dyDescent="0.2">
      <c r="B134" s="96">
        <v>44993</v>
      </c>
      <c r="C134" s="95">
        <v>44993</v>
      </c>
      <c r="D134">
        <v>173.3701171875</v>
      </c>
      <c r="E134">
        <v>257.41552734375</v>
      </c>
      <c r="F134">
        <v>0</v>
      </c>
      <c r="G134">
        <v>1917</v>
      </c>
      <c r="H134">
        <v>170.05999755859375</v>
      </c>
      <c r="I134">
        <v>1329</v>
      </c>
    </row>
    <row r="135" spans="2:9" x14ac:dyDescent="0.2">
      <c r="B135" s="96">
        <v>44994</v>
      </c>
      <c r="C135" s="95">
        <v>44994</v>
      </c>
      <c r="D135">
        <v>177.5537109375</v>
      </c>
      <c r="E135">
        <v>24.32958984375</v>
      </c>
      <c r="F135">
        <v>0</v>
      </c>
      <c r="G135">
        <v>142</v>
      </c>
      <c r="H135">
        <v>179.42999267578125</v>
      </c>
      <c r="I135">
        <v>1357</v>
      </c>
    </row>
    <row r="136" spans="2:9" x14ac:dyDescent="0.2">
      <c r="B136" s="96">
        <v>44995</v>
      </c>
      <c r="C136" s="95">
        <v>44995</v>
      </c>
      <c r="D136">
        <v>169.3359375</v>
      </c>
      <c r="E136">
        <v>253.38134765625</v>
      </c>
      <c r="F136">
        <v>0</v>
      </c>
      <c r="G136">
        <v>1720</v>
      </c>
      <c r="H136">
        <v>190.3699951171875</v>
      </c>
      <c r="I136">
        <v>1323</v>
      </c>
    </row>
    <row r="137" spans="2:9" x14ac:dyDescent="0.2">
      <c r="B137" s="96">
        <v>44996</v>
      </c>
      <c r="C137" s="95">
        <v>44996</v>
      </c>
      <c r="D137">
        <v>174.017578125</v>
      </c>
      <c r="E137">
        <v>155.6396484375</v>
      </c>
      <c r="F137">
        <v>0</v>
      </c>
      <c r="G137">
        <v>0</v>
      </c>
      <c r="H137">
        <v>197.86000061035156</v>
      </c>
      <c r="I137">
        <v>1386.5</v>
      </c>
    </row>
    <row r="138" spans="2:9" x14ac:dyDescent="0.2">
      <c r="B138" s="96">
        <v>44997</v>
      </c>
      <c r="C138" s="95">
        <v>44997</v>
      </c>
      <c r="D138">
        <v>194.23828125</v>
      </c>
      <c r="E138">
        <v>188.43603515625</v>
      </c>
      <c r="F138">
        <v>0</v>
      </c>
      <c r="G138">
        <v>1904</v>
      </c>
      <c r="H138">
        <v>201.58000183105469</v>
      </c>
      <c r="I138">
        <v>1352</v>
      </c>
    </row>
    <row r="139" spans="2:9" x14ac:dyDescent="0.2">
      <c r="B139" s="96">
        <v>44998</v>
      </c>
      <c r="C139" s="95">
        <v>44998</v>
      </c>
      <c r="D139">
        <v>232.6875</v>
      </c>
      <c r="E139">
        <v>238.763671875</v>
      </c>
      <c r="F139">
        <v>0</v>
      </c>
      <c r="G139">
        <v>159</v>
      </c>
      <c r="H139">
        <v>321.33999633789063</v>
      </c>
      <c r="I139">
        <v>2744</v>
      </c>
    </row>
    <row r="140" spans="2:9" x14ac:dyDescent="0.2">
      <c r="B140" s="96">
        <v>44999</v>
      </c>
      <c r="C140" s="95">
        <v>44999</v>
      </c>
      <c r="D140">
        <v>276.9326171875</v>
      </c>
      <c r="E140">
        <v>274.4736328125</v>
      </c>
      <c r="F140">
        <v>0</v>
      </c>
      <c r="G140">
        <v>1622</v>
      </c>
      <c r="H140">
        <v>353.58999633789063</v>
      </c>
      <c r="I140">
        <v>2786</v>
      </c>
    </row>
    <row r="141" spans="2:9" x14ac:dyDescent="0.2">
      <c r="B141" s="96">
        <v>45000</v>
      </c>
      <c r="C141" s="95">
        <v>45000</v>
      </c>
      <c r="D141">
        <v>265.83984375</v>
      </c>
      <c r="E141">
        <v>205.22021484375</v>
      </c>
      <c r="F141">
        <v>0</v>
      </c>
      <c r="G141">
        <v>1547</v>
      </c>
      <c r="H141">
        <v>243.41000366210938</v>
      </c>
      <c r="I141">
        <v>1893</v>
      </c>
    </row>
    <row r="142" spans="2:9" x14ac:dyDescent="0.2">
      <c r="B142" s="96">
        <v>45001</v>
      </c>
      <c r="C142" s="95">
        <v>45001</v>
      </c>
      <c r="D142">
        <v>225.5703125</v>
      </c>
      <c r="E142">
        <v>267.87451171875</v>
      </c>
      <c r="F142">
        <v>0</v>
      </c>
      <c r="G142">
        <v>270</v>
      </c>
      <c r="H142">
        <v>203.46000671386719</v>
      </c>
      <c r="I142">
        <v>1741</v>
      </c>
    </row>
    <row r="143" spans="2:9" x14ac:dyDescent="0.2">
      <c r="B143" s="96">
        <v>45002</v>
      </c>
      <c r="C143" s="95">
        <v>45002</v>
      </c>
      <c r="D143">
        <v>187.94140625</v>
      </c>
      <c r="E143">
        <v>216.37646484375</v>
      </c>
      <c r="F143">
        <v>0</v>
      </c>
      <c r="G143">
        <v>1089</v>
      </c>
      <c r="H143">
        <v>193.36000061035156</v>
      </c>
      <c r="I143">
        <v>1531</v>
      </c>
    </row>
    <row r="144" spans="2:9" x14ac:dyDescent="0.2">
      <c r="B144" s="96">
        <v>45003</v>
      </c>
      <c r="C144" s="95">
        <v>45003</v>
      </c>
      <c r="D144">
        <v>183.77734375</v>
      </c>
      <c r="E144">
        <v>142.142578125</v>
      </c>
      <c r="F144">
        <v>0</v>
      </c>
      <c r="G144">
        <v>1527</v>
      </c>
      <c r="H144">
        <v>205.58000183105469</v>
      </c>
      <c r="I144">
        <v>1579</v>
      </c>
    </row>
    <row r="145" spans="1:9" x14ac:dyDescent="0.2">
      <c r="B145" s="96">
        <v>45004</v>
      </c>
      <c r="C145" s="95">
        <v>45004</v>
      </c>
      <c r="D145">
        <v>187.5859375</v>
      </c>
      <c r="E145">
        <v>188.28662109375</v>
      </c>
      <c r="F145">
        <v>0</v>
      </c>
      <c r="G145">
        <v>0</v>
      </c>
      <c r="H145">
        <v>194.13999938964844</v>
      </c>
      <c r="I145">
        <v>1510</v>
      </c>
    </row>
    <row r="146" spans="1:9" x14ac:dyDescent="0.2">
      <c r="B146" s="96">
        <v>45005</v>
      </c>
      <c r="C146" s="95">
        <v>45005</v>
      </c>
      <c r="D146">
        <v>185.50390625</v>
      </c>
      <c r="E146">
        <v>101.97509765625</v>
      </c>
      <c r="F146">
        <v>0</v>
      </c>
      <c r="G146">
        <v>1216</v>
      </c>
      <c r="H146">
        <v>199.17999267578125</v>
      </c>
      <c r="I146">
        <v>1421</v>
      </c>
    </row>
    <row r="147" spans="1:9" x14ac:dyDescent="0.2">
      <c r="B147" s="96">
        <v>45006</v>
      </c>
      <c r="C147" s="95">
        <v>45006</v>
      </c>
      <c r="D147">
        <v>200.53515625</v>
      </c>
      <c r="E147">
        <v>264.1142578125</v>
      </c>
      <c r="F147">
        <v>0</v>
      </c>
      <c r="G147">
        <v>413</v>
      </c>
      <c r="H147">
        <v>364.1199951171875</v>
      </c>
      <c r="I147">
        <v>2251.5</v>
      </c>
    </row>
    <row r="148" spans="1:9" x14ac:dyDescent="0.2">
      <c r="B148" s="96">
        <v>45007</v>
      </c>
      <c r="C148" s="95">
        <v>45007</v>
      </c>
      <c r="D148">
        <v>231.61328125</v>
      </c>
      <c r="E148">
        <v>253.6552734375</v>
      </c>
      <c r="F148">
        <v>0</v>
      </c>
      <c r="G148">
        <v>2179</v>
      </c>
      <c r="H148">
        <v>413.48001098632813</v>
      </c>
      <c r="I148">
        <v>2628.5</v>
      </c>
    </row>
    <row r="149" spans="1:9" x14ac:dyDescent="0.2">
      <c r="B149" s="96">
        <v>45008</v>
      </c>
      <c r="C149" s="95">
        <v>45008</v>
      </c>
      <c r="D149">
        <v>202.2109375</v>
      </c>
      <c r="E149">
        <v>188.43603515625</v>
      </c>
      <c r="F149">
        <v>0</v>
      </c>
      <c r="G149">
        <v>296</v>
      </c>
      <c r="H149">
        <v>255.11000061035156</v>
      </c>
      <c r="I149">
        <v>1786</v>
      </c>
    </row>
    <row r="150" spans="1:9" x14ac:dyDescent="0.2">
      <c r="B150" s="96">
        <v>45009</v>
      </c>
      <c r="C150" s="95">
        <v>45009</v>
      </c>
      <c r="D150">
        <v>238.51953125</v>
      </c>
      <c r="E150">
        <v>241.0546875</v>
      </c>
      <c r="F150">
        <v>0</v>
      </c>
      <c r="G150">
        <v>1869</v>
      </c>
      <c r="H150">
        <v>249.21000671386719</v>
      </c>
      <c r="I150">
        <v>1688</v>
      </c>
    </row>
    <row r="151" spans="1:9" x14ac:dyDescent="0.2">
      <c r="B151" s="96">
        <v>45010</v>
      </c>
      <c r="C151" s="95">
        <v>45010</v>
      </c>
      <c r="D151">
        <v>527.46484375</v>
      </c>
      <c r="E151">
        <v>204.42333984375</v>
      </c>
      <c r="F151">
        <v>0</v>
      </c>
      <c r="G151">
        <v>1425</v>
      </c>
      <c r="H151">
        <v>342.8800048828125</v>
      </c>
      <c r="I151">
        <v>3685</v>
      </c>
    </row>
    <row r="152" spans="1:9" x14ac:dyDescent="0.2">
      <c r="B152" s="96">
        <v>45011</v>
      </c>
      <c r="C152" s="95">
        <v>45011</v>
      </c>
      <c r="D152">
        <v>821.234375</v>
      </c>
      <c r="E152">
        <v>587.75</v>
      </c>
      <c r="F152">
        <v>0</v>
      </c>
      <c r="G152">
        <v>5249</v>
      </c>
      <c r="H152">
        <v>369.1199951171875</v>
      </c>
      <c r="I152">
        <v>3672.5</v>
      </c>
    </row>
    <row r="153" spans="1:9" x14ac:dyDescent="0.2">
      <c r="B153" s="96">
        <v>45012</v>
      </c>
      <c r="C153" s="95">
        <v>45012</v>
      </c>
      <c r="D153">
        <v>566.8203125</v>
      </c>
      <c r="E153">
        <v>266.09375</v>
      </c>
      <c r="F153">
        <v>0</v>
      </c>
      <c r="G153">
        <v>1161</v>
      </c>
      <c r="H153">
        <v>413.98001098632813</v>
      </c>
      <c r="I153">
        <v>3145</v>
      </c>
    </row>
    <row r="154" spans="1:9" x14ac:dyDescent="0.2">
      <c r="B154" s="96">
        <v>45013</v>
      </c>
      <c r="C154" s="95">
        <v>45013</v>
      </c>
      <c r="D154">
        <v>696.921875</v>
      </c>
      <c r="E154">
        <v>415.8984375</v>
      </c>
      <c r="F154">
        <v>0</v>
      </c>
      <c r="G154">
        <v>2858</v>
      </c>
      <c r="H154">
        <v>424.1400146484375</v>
      </c>
      <c r="I154">
        <v>2665</v>
      </c>
    </row>
    <row r="155" spans="1:9" x14ac:dyDescent="0.2">
      <c r="B155" s="96">
        <v>45014</v>
      </c>
      <c r="C155" s="95">
        <v>45014</v>
      </c>
      <c r="D155">
        <v>1689.1875</v>
      </c>
      <c r="E155">
        <v>623.44140625</v>
      </c>
      <c r="F155">
        <v>0</v>
      </c>
      <c r="G155">
        <v>5208</v>
      </c>
      <c r="H155">
        <v>968.07000732421875</v>
      </c>
      <c r="I155">
        <v>4550</v>
      </c>
    </row>
    <row r="156" spans="1:9" x14ac:dyDescent="0.2">
      <c r="B156" s="96">
        <v>45015</v>
      </c>
      <c r="C156" s="95">
        <v>45015</v>
      </c>
      <c r="D156">
        <v>615.11328125</v>
      </c>
      <c r="E156">
        <v>467.1875</v>
      </c>
      <c r="F156">
        <v>0</v>
      </c>
      <c r="G156">
        <v>2924</v>
      </c>
      <c r="H156">
        <v>389.92001342773438</v>
      </c>
      <c r="I156">
        <v>2371.5</v>
      </c>
    </row>
    <row r="157" spans="1:9" x14ac:dyDescent="0.2">
      <c r="B157" s="96">
        <v>45016</v>
      </c>
      <c r="C157" s="95">
        <v>45016</v>
      </c>
      <c r="D157">
        <v>356.5859375</v>
      </c>
      <c r="E157">
        <v>241.515625</v>
      </c>
      <c r="F157">
        <v>0</v>
      </c>
      <c r="G157">
        <v>1584</v>
      </c>
      <c r="H157">
        <v>291.33999633789063</v>
      </c>
      <c r="I157">
        <v>1941</v>
      </c>
    </row>
    <row r="158" spans="1:9" x14ac:dyDescent="0.2">
      <c r="B158" s="96">
        <v>45017</v>
      </c>
      <c r="C158" s="95">
        <v>45017</v>
      </c>
      <c r="D158">
        <v>280.56640625</v>
      </c>
      <c r="E158">
        <v>290.82421875</v>
      </c>
      <c r="F158">
        <v>0</v>
      </c>
      <c r="G158">
        <v>1396</v>
      </c>
      <c r="H158">
        <v>264.70999145507813</v>
      </c>
      <c r="I158">
        <v>1786</v>
      </c>
    </row>
    <row r="159" spans="1:9" x14ac:dyDescent="0.2">
      <c r="A159" t="s">
        <v>391</v>
      </c>
      <c r="B159" s="96">
        <v>45018</v>
      </c>
      <c r="C159" s="95">
        <v>45018</v>
      </c>
      <c r="D159">
        <v>254.26171875</v>
      </c>
      <c r="E159">
        <v>244.96875</v>
      </c>
      <c r="F159">
        <v>0</v>
      </c>
      <c r="G159">
        <v>785</v>
      </c>
      <c r="H159">
        <v>243.91000366210938</v>
      </c>
      <c r="I159">
        <v>1852.5</v>
      </c>
    </row>
    <row r="160" spans="1:9" x14ac:dyDescent="0.2">
      <c r="B160" s="96">
        <v>45019</v>
      </c>
      <c r="C160" s="95">
        <v>45019</v>
      </c>
      <c r="D160">
        <v>489.68359375</v>
      </c>
      <c r="E160">
        <v>379.564453125</v>
      </c>
      <c r="F160">
        <v>0</v>
      </c>
      <c r="G160">
        <v>1869</v>
      </c>
      <c r="H160">
        <v>759.239990234375</v>
      </c>
      <c r="I160">
        <v>3936</v>
      </c>
    </row>
    <row r="161" spans="2:9" x14ac:dyDescent="0.2">
      <c r="B161" s="96">
        <v>45020</v>
      </c>
      <c r="C161" s="95">
        <v>45020</v>
      </c>
      <c r="D161">
        <v>324.23828125</v>
      </c>
      <c r="E161">
        <v>316.31640625</v>
      </c>
      <c r="F161">
        <v>0</v>
      </c>
      <c r="G161">
        <v>1461</v>
      </c>
      <c r="H161">
        <v>458.92999267578125</v>
      </c>
      <c r="I161">
        <v>2469.5</v>
      </c>
    </row>
    <row r="162" spans="2:9" x14ac:dyDescent="0.2">
      <c r="B162" s="96">
        <v>45021</v>
      </c>
      <c r="C162" s="95">
        <v>45021</v>
      </c>
      <c r="D162">
        <v>295.140625</v>
      </c>
      <c r="E162">
        <v>310.984375</v>
      </c>
      <c r="F162">
        <v>0</v>
      </c>
      <c r="G162">
        <v>1666</v>
      </c>
      <c r="H162">
        <v>339.25</v>
      </c>
      <c r="I162">
        <v>2009</v>
      </c>
    </row>
    <row r="163" spans="2:9" x14ac:dyDescent="0.2">
      <c r="B163" s="96">
        <v>45022</v>
      </c>
      <c r="C163" s="95">
        <v>45022</v>
      </c>
      <c r="D163">
        <v>263.046875</v>
      </c>
      <c r="E163">
        <v>276.30078125</v>
      </c>
      <c r="F163">
        <v>0</v>
      </c>
      <c r="G163">
        <v>1623</v>
      </c>
      <c r="H163">
        <v>300.44000244140625</v>
      </c>
      <c r="I163">
        <v>1836</v>
      </c>
    </row>
    <row r="164" spans="2:9" x14ac:dyDescent="0.2">
      <c r="B164" s="96">
        <v>45023</v>
      </c>
      <c r="C164" s="95">
        <v>45023</v>
      </c>
      <c r="D164">
        <v>375.6796875</v>
      </c>
      <c r="E164">
        <v>279.220703125</v>
      </c>
      <c r="F164">
        <v>0</v>
      </c>
      <c r="G164">
        <v>1624</v>
      </c>
      <c r="H164">
        <v>386.44000244140625</v>
      </c>
      <c r="I164">
        <v>2265.5</v>
      </c>
    </row>
    <row r="165" spans="2:9" x14ac:dyDescent="0.2">
      <c r="B165" s="96">
        <v>45024</v>
      </c>
      <c r="C165" s="95">
        <v>45024</v>
      </c>
      <c r="D165">
        <v>356.7890625</v>
      </c>
      <c r="E165">
        <v>392.513671875</v>
      </c>
      <c r="F165">
        <v>0</v>
      </c>
      <c r="G165">
        <v>1610</v>
      </c>
      <c r="H165">
        <v>446.17001342773438</v>
      </c>
      <c r="I165">
        <v>2129</v>
      </c>
    </row>
    <row r="166" spans="2:9" x14ac:dyDescent="0.2">
      <c r="B166" s="96">
        <v>45025</v>
      </c>
      <c r="C166" s="95">
        <v>45025</v>
      </c>
      <c r="D166">
        <v>275.234375</v>
      </c>
      <c r="E166">
        <v>291.890625</v>
      </c>
      <c r="F166">
        <v>0</v>
      </c>
      <c r="G166">
        <v>1227</v>
      </c>
      <c r="H166">
        <v>363.010009765625</v>
      </c>
      <c r="I166">
        <v>1859</v>
      </c>
    </row>
    <row r="167" spans="2:9" x14ac:dyDescent="0.2">
      <c r="B167" s="96">
        <v>45026</v>
      </c>
      <c r="C167" s="95">
        <v>45026</v>
      </c>
      <c r="D167">
        <v>249.38671875</v>
      </c>
      <c r="E167">
        <v>250.30078125</v>
      </c>
      <c r="F167">
        <v>0</v>
      </c>
      <c r="G167">
        <v>1220</v>
      </c>
      <c r="H167">
        <v>330.92999267578125</v>
      </c>
      <c r="I167">
        <v>1867</v>
      </c>
    </row>
    <row r="168" spans="2:9" x14ac:dyDescent="0.2">
      <c r="B168" s="96">
        <v>45027</v>
      </c>
      <c r="C168" s="95">
        <v>45027</v>
      </c>
      <c r="D168">
        <v>221</v>
      </c>
      <c r="E168">
        <v>220.390625</v>
      </c>
      <c r="F168">
        <v>0</v>
      </c>
      <c r="G168">
        <v>1177</v>
      </c>
      <c r="H168">
        <v>307.70999145507813</v>
      </c>
      <c r="I168">
        <v>1714</v>
      </c>
    </row>
    <row r="169" spans="2:9" x14ac:dyDescent="0.2">
      <c r="B169" s="96">
        <v>45028</v>
      </c>
      <c r="C169" s="95">
        <v>45028</v>
      </c>
      <c r="D169">
        <v>207.59375</v>
      </c>
      <c r="E169">
        <v>217.876953125</v>
      </c>
      <c r="F169">
        <v>0</v>
      </c>
      <c r="G169">
        <v>1085</v>
      </c>
      <c r="H169">
        <v>290.17999267578125</v>
      </c>
      <c r="I169">
        <v>1633</v>
      </c>
    </row>
    <row r="170" spans="2:9" x14ac:dyDescent="0.2">
      <c r="B170" s="96">
        <v>45029</v>
      </c>
      <c r="C170" s="95">
        <v>45029</v>
      </c>
      <c r="D170">
        <v>191.140625</v>
      </c>
      <c r="E170">
        <v>200.28125</v>
      </c>
      <c r="F170">
        <v>0</v>
      </c>
      <c r="G170">
        <v>1070</v>
      </c>
      <c r="H170">
        <v>289.510009765625</v>
      </c>
      <c r="I170">
        <v>1619</v>
      </c>
    </row>
    <row r="171" spans="2:9" x14ac:dyDescent="0.2">
      <c r="B171" s="96">
        <v>45030</v>
      </c>
      <c r="C171" s="95">
        <v>45030</v>
      </c>
      <c r="D171">
        <v>188.90625</v>
      </c>
      <c r="E171">
        <v>161.814453125</v>
      </c>
      <c r="F171">
        <v>0</v>
      </c>
      <c r="G171">
        <v>1086</v>
      </c>
      <c r="H171">
        <v>281.92001342773438</v>
      </c>
      <c r="I171">
        <v>1598</v>
      </c>
    </row>
    <row r="172" spans="2:9" x14ac:dyDescent="0.2">
      <c r="B172" s="96">
        <v>45031</v>
      </c>
      <c r="C172" s="95">
        <v>45031</v>
      </c>
      <c r="D172">
        <v>188.703125</v>
      </c>
      <c r="E172">
        <v>226.408203125</v>
      </c>
      <c r="F172">
        <v>0</v>
      </c>
      <c r="G172">
        <v>1115</v>
      </c>
      <c r="H172">
        <v>270.22000122070313</v>
      </c>
      <c r="I172">
        <v>1570</v>
      </c>
    </row>
    <row r="173" spans="2:9" x14ac:dyDescent="0.2">
      <c r="B173" s="96">
        <v>45032</v>
      </c>
      <c r="C173" s="95">
        <v>45032</v>
      </c>
      <c r="D173">
        <v>178.49609375</v>
      </c>
      <c r="E173">
        <v>170.650390625</v>
      </c>
      <c r="F173">
        <v>0</v>
      </c>
      <c r="G173">
        <v>1119</v>
      </c>
      <c r="H173">
        <v>258.29998779296875</v>
      </c>
      <c r="I173">
        <v>1473</v>
      </c>
    </row>
    <row r="174" spans="2:9" x14ac:dyDescent="0.2">
      <c r="B174" s="96">
        <v>45033</v>
      </c>
      <c r="C174" s="95">
        <v>45033</v>
      </c>
      <c r="D174">
        <v>189.0078125</v>
      </c>
      <c r="E174">
        <v>191.19140625</v>
      </c>
      <c r="F174">
        <v>0</v>
      </c>
      <c r="G174">
        <v>1120</v>
      </c>
      <c r="H174">
        <v>252.64999389648438</v>
      </c>
      <c r="I174">
        <v>1475</v>
      </c>
    </row>
    <row r="175" spans="2:9" x14ac:dyDescent="0.2">
      <c r="B175" s="96">
        <v>45034</v>
      </c>
      <c r="C175" s="95">
        <v>45034</v>
      </c>
      <c r="D175">
        <v>184.99609375</v>
      </c>
      <c r="E175">
        <v>149.220703125</v>
      </c>
      <c r="F175">
        <v>0</v>
      </c>
      <c r="G175">
        <v>952</v>
      </c>
      <c r="H175">
        <v>248.80000305175781</v>
      </c>
      <c r="I175">
        <v>1493.5</v>
      </c>
    </row>
    <row r="176" spans="2:9" x14ac:dyDescent="0.2">
      <c r="B176" s="96">
        <v>45035</v>
      </c>
      <c r="C176" s="95">
        <v>45035</v>
      </c>
      <c r="D176">
        <v>180.8828125</v>
      </c>
      <c r="E176">
        <v>237.224609375</v>
      </c>
      <c r="F176">
        <v>0</v>
      </c>
      <c r="G176">
        <v>1358</v>
      </c>
      <c r="H176">
        <v>249.53999328613281</v>
      </c>
      <c r="I176">
        <v>1440</v>
      </c>
    </row>
    <row r="177" spans="2:9" x14ac:dyDescent="0.2">
      <c r="B177" s="96">
        <v>45036</v>
      </c>
      <c r="C177" s="95">
        <v>45036</v>
      </c>
      <c r="D177">
        <v>191.75</v>
      </c>
      <c r="E177">
        <v>158.208984375</v>
      </c>
      <c r="F177">
        <v>0</v>
      </c>
      <c r="G177">
        <v>1247</v>
      </c>
      <c r="H177">
        <v>253.25999450683594</v>
      </c>
      <c r="I177">
        <v>1444</v>
      </c>
    </row>
    <row r="178" spans="2:9" x14ac:dyDescent="0.2">
      <c r="B178" s="96">
        <v>45037</v>
      </c>
      <c r="C178" s="95">
        <v>45037</v>
      </c>
      <c r="D178">
        <v>183.828125</v>
      </c>
      <c r="E178">
        <v>215.109375</v>
      </c>
      <c r="F178">
        <v>0</v>
      </c>
      <c r="G178">
        <v>1131</v>
      </c>
      <c r="H178">
        <v>234.27000427246094</v>
      </c>
      <c r="I178">
        <v>1517</v>
      </c>
    </row>
    <row r="179" spans="2:9" x14ac:dyDescent="0.2">
      <c r="B179" s="96">
        <v>45038</v>
      </c>
      <c r="C179" s="95">
        <v>45038</v>
      </c>
      <c r="D179">
        <v>180.42578125</v>
      </c>
      <c r="E179">
        <v>169.685546875</v>
      </c>
      <c r="F179">
        <v>0</v>
      </c>
      <c r="G179">
        <v>1039</v>
      </c>
      <c r="H179">
        <v>224.97999572753906</v>
      </c>
      <c r="I179">
        <v>1424.5</v>
      </c>
    </row>
    <row r="180" spans="2:9" x14ac:dyDescent="0.2">
      <c r="B180" s="96">
        <v>45039</v>
      </c>
      <c r="C180" s="95">
        <v>45039</v>
      </c>
      <c r="D180">
        <v>183.3203125</v>
      </c>
      <c r="E180">
        <v>60.962890625</v>
      </c>
      <c r="F180">
        <v>0</v>
      </c>
      <c r="G180">
        <v>898</v>
      </c>
      <c r="H180">
        <v>215.05000305175781</v>
      </c>
      <c r="I180">
        <v>1502.5</v>
      </c>
    </row>
    <row r="181" spans="2:9" x14ac:dyDescent="0.2">
      <c r="B181" s="96">
        <v>45040</v>
      </c>
      <c r="C181" s="95">
        <v>45040</v>
      </c>
      <c r="D181">
        <v>284.32421875</v>
      </c>
      <c r="E181">
        <v>285.365234375</v>
      </c>
      <c r="F181">
        <v>0</v>
      </c>
      <c r="G181">
        <v>994</v>
      </c>
      <c r="H181">
        <v>215.72000122070313</v>
      </c>
      <c r="I181">
        <v>2062.5</v>
      </c>
    </row>
    <row r="182" spans="2:9" x14ac:dyDescent="0.2">
      <c r="B182" s="96">
        <v>45041</v>
      </c>
      <c r="C182" s="95">
        <v>45041</v>
      </c>
      <c r="D182">
        <v>259.23828125</v>
      </c>
      <c r="E182">
        <v>293.541015625</v>
      </c>
      <c r="F182">
        <v>0</v>
      </c>
      <c r="G182">
        <v>1318</v>
      </c>
      <c r="H182">
        <v>209.6300048828125</v>
      </c>
      <c r="I182">
        <v>1740</v>
      </c>
    </row>
    <row r="183" spans="2:9" x14ac:dyDescent="0.2">
      <c r="B183" s="96">
        <v>45042</v>
      </c>
      <c r="C183" s="95">
        <v>45042</v>
      </c>
      <c r="D183">
        <v>223.89453125</v>
      </c>
      <c r="E183">
        <v>302.7568359375</v>
      </c>
      <c r="F183">
        <v>0</v>
      </c>
      <c r="G183">
        <v>1293</v>
      </c>
      <c r="H183">
        <v>192.38999938964844</v>
      </c>
      <c r="I183">
        <v>1553</v>
      </c>
    </row>
    <row r="184" spans="2:9" x14ac:dyDescent="0.2">
      <c r="B184" s="96">
        <v>45043</v>
      </c>
      <c r="C184" s="95">
        <v>45043</v>
      </c>
      <c r="D184">
        <v>278.83984375</v>
      </c>
      <c r="E184">
        <v>110.728515625</v>
      </c>
      <c r="F184">
        <v>0</v>
      </c>
      <c r="G184">
        <v>1199</v>
      </c>
      <c r="H184">
        <v>347.73001098632813</v>
      </c>
      <c r="I184">
        <v>2295.5</v>
      </c>
    </row>
    <row r="185" spans="2:9" x14ac:dyDescent="0.2">
      <c r="B185" s="96">
        <v>45044</v>
      </c>
      <c r="C185" s="95">
        <v>45044</v>
      </c>
      <c r="D185">
        <v>233.4921875</v>
      </c>
      <c r="E185">
        <v>252.611328125</v>
      </c>
      <c r="F185">
        <v>0</v>
      </c>
      <c r="G185">
        <v>1119</v>
      </c>
      <c r="H185">
        <v>281.51998901367188</v>
      </c>
      <c r="I185">
        <v>2206.5</v>
      </c>
    </row>
    <row r="186" spans="2:9" x14ac:dyDescent="0.2">
      <c r="B186" s="96">
        <v>45045</v>
      </c>
      <c r="C186" s="95">
        <v>45045</v>
      </c>
      <c r="D186">
        <v>205.0546875</v>
      </c>
      <c r="E186">
        <v>188.626953125</v>
      </c>
      <c r="F186">
        <v>0</v>
      </c>
      <c r="G186">
        <v>1121</v>
      </c>
      <c r="H186">
        <v>233.52000427246094</v>
      </c>
      <c r="I186">
        <v>1691.5</v>
      </c>
    </row>
    <row r="187" spans="2:9" x14ac:dyDescent="0.2">
      <c r="B187" s="96">
        <v>45046</v>
      </c>
      <c r="C187" s="95">
        <v>45046</v>
      </c>
      <c r="D187">
        <v>226.1796875</v>
      </c>
      <c r="E187">
        <v>233.822265625</v>
      </c>
      <c r="F187">
        <v>0</v>
      </c>
      <c r="G187">
        <v>1120</v>
      </c>
      <c r="H187">
        <v>220.57000732421875</v>
      </c>
      <c r="I187">
        <v>1687</v>
      </c>
    </row>
    <row r="188" spans="2:9" x14ac:dyDescent="0.2">
      <c r="B188" s="96">
        <v>45047</v>
      </c>
      <c r="C188" s="95">
        <v>45047</v>
      </c>
      <c r="D188">
        <v>209.57421875</v>
      </c>
      <c r="E188">
        <v>206.400390625</v>
      </c>
      <c r="F188">
        <v>0</v>
      </c>
      <c r="G188">
        <v>993</v>
      </c>
      <c r="H188">
        <v>212.32000732421875</v>
      </c>
      <c r="I188">
        <v>1577</v>
      </c>
    </row>
    <row r="189" spans="2:9" x14ac:dyDescent="0.2">
      <c r="B189" s="96">
        <v>45048</v>
      </c>
      <c r="C189" s="95">
        <v>45048</v>
      </c>
      <c r="D189">
        <v>182.9140625</v>
      </c>
      <c r="E189">
        <v>225.1640625</v>
      </c>
      <c r="F189">
        <v>0</v>
      </c>
      <c r="G189">
        <v>883</v>
      </c>
      <c r="H189">
        <v>208.08000183105469</v>
      </c>
      <c r="I189">
        <v>1519</v>
      </c>
    </row>
    <row r="190" spans="2:9" x14ac:dyDescent="0.2">
      <c r="B190" s="96">
        <v>45049</v>
      </c>
      <c r="C190" s="95">
        <v>45049</v>
      </c>
      <c r="D190">
        <v>191.140625</v>
      </c>
      <c r="E190">
        <v>274.26953125</v>
      </c>
      <c r="F190">
        <v>0</v>
      </c>
      <c r="G190">
        <v>1271</v>
      </c>
      <c r="H190">
        <v>209.66000366210938</v>
      </c>
      <c r="I190">
        <v>1498.5</v>
      </c>
    </row>
    <row r="191" spans="2:9" x14ac:dyDescent="0.2">
      <c r="B191" s="96">
        <v>45050</v>
      </c>
      <c r="C191" s="95">
        <v>45050</v>
      </c>
      <c r="D191">
        <v>180.4765625</v>
      </c>
      <c r="E191">
        <v>81.25</v>
      </c>
      <c r="F191">
        <v>0</v>
      </c>
      <c r="G191">
        <v>1245</v>
      </c>
      <c r="H191">
        <v>190.80000305175781</v>
      </c>
      <c r="I191">
        <v>1482</v>
      </c>
    </row>
    <row r="192" spans="2:9" x14ac:dyDescent="0.2">
      <c r="B192" s="96">
        <v>45051</v>
      </c>
      <c r="C192" s="95">
        <v>45051</v>
      </c>
      <c r="D192">
        <v>184.28515625</v>
      </c>
      <c r="E192">
        <v>204.369140625</v>
      </c>
      <c r="F192">
        <v>0</v>
      </c>
      <c r="G192">
        <v>1119</v>
      </c>
      <c r="H192">
        <v>191.49000549316406</v>
      </c>
      <c r="I192">
        <v>1467</v>
      </c>
    </row>
    <row r="193" spans="2:9" x14ac:dyDescent="0.2">
      <c r="B193" s="96">
        <v>45052</v>
      </c>
      <c r="C193" s="95">
        <v>45052</v>
      </c>
      <c r="D193">
        <v>184.28515625</v>
      </c>
      <c r="E193">
        <v>175.95703125</v>
      </c>
      <c r="F193">
        <v>0</v>
      </c>
      <c r="G193">
        <v>1120</v>
      </c>
      <c r="H193">
        <v>205.52999877929688</v>
      </c>
      <c r="I193">
        <v>1465</v>
      </c>
    </row>
    <row r="194" spans="2:9" x14ac:dyDescent="0.2">
      <c r="B194" s="96">
        <v>45053</v>
      </c>
      <c r="C194" s="95">
        <v>45053</v>
      </c>
      <c r="D194">
        <v>171.28515625</v>
      </c>
      <c r="E194">
        <v>110.626953125</v>
      </c>
      <c r="F194">
        <v>0</v>
      </c>
      <c r="G194">
        <v>1118</v>
      </c>
      <c r="H194">
        <v>198.32000732421875</v>
      </c>
      <c r="I194">
        <v>1465</v>
      </c>
    </row>
    <row r="195" spans="2:9" x14ac:dyDescent="0.2">
      <c r="B195" s="96">
        <v>45054</v>
      </c>
      <c r="C195" s="95">
        <v>45054</v>
      </c>
      <c r="D195">
        <v>169.48285007476809</v>
      </c>
      <c r="E195">
        <v>259.771484375</v>
      </c>
      <c r="F195">
        <v>0</v>
      </c>
      <c r="G195">
        <v>1119</v>
      </c>
      <c r="H195">
        <v>184.38999938964844</v>
      </c>
      <c r="I195">
        <v>1465.5</v>
      </c>
    </row>
    <row r="196" spans="2:9" x14ac:dyDescent="0.2">
      <c r="B196" s="96">
        <v>45055</v>
      </c>
      <c r="C196" s="95">
        <v>45055</v>
      </c>
      <c r="D196">
        <v>160.00601100921631</v>
      </c>
      <c r="E196">
        <v>138.125</v>
      </c>
      <c r="F196">
        <v>0</v>
      </c>
      <c r="G196">
        <v>1120</v>
      </c>
      <c r="H196">
        <v>177.66999816894531</v>
      </c>
      <c r="I196">
        <v>1465.5</v>
      </c>
    </row>
    <row r="197" spans="2:9" x14ac:dyDescent="0.2">
      <c r="B197" s="96">
        <v>45056</v>
      </c>
      <c r="C197" s="95">
        <v>45056</v>
      </c>
      <c r="D197">
        <v>160.38568115234375</v>
      </c>
      <c r="E197">
        <v>151.07421875</v>
      </c>
      <c r="F197">
        <v>0</v>
      </c>
      <c r="G197">
        <v>1119</v>
      </c>
      <c r="H197">
        <v>166.64999389648438</v>
      </c>
      <c r="I197">
        <v>1387.5</v>
      </c>
    </row>
    <row r="198" spans="2:9" x14ac:dyDescent="0.2">
      <c r="B198" s="96">
        <v>45057</v>
      </c>
      <c r="C198" s="95">
        <v>45057</v>
      </c>
      <c r="D198">
        <v>160.2608642578125</v>
      </c>
      <c r="E198">
        <v>105.193359375</v>
      </c>
      <c r="F198">
        <v>0</v>
      </c>
      <c r="G198">
        <v>1119</v>
      </c>
      <c r="H198">
        <v>187.1199951171875</v>
      </c>
      <c r="I198">
        <v>1432.5</v>
      </c>
    </row>
    <row r="199" spans="2:9" x14ac:dyDescent="0.2">
      <c r="B199" s="96">
        <v>45058</v>
      </c>
      <c r="C199" s="95">
        <v>45058</v>
      </c>
      <c r="D199">
        <v>131.26797485351563</v>
      </c>
      <c r="E199">
        <v>222.5234375</v>
      </c>
      <c r="F199">
        <v>0</v>
      </c>
      <c r="G199">
        <v>773</v>
      </c>
      <c r="H199">
        <v>180.27000427246094</v>
      </c>
      <c r="I199">
        <v>1413</v>
      </c>
    </row>
    <row r="200" spans="2:9" x14ac:dyDescent="0.2">
      <c r="B200" s="96">
        <v>45059</v>
      </c>
      <c r="C200" s="95">
        <v>45059</v>
      </c>
      <c r="D200">
        <v>131.6678466796875</v>
      </c>
      <c r="E200">
        <v>130.837890625</v>
      </c>
      <c r="F200">
        <v>0</v>
      </c>
      <c r="G200">
        <v>236</v>
      </c>
      <c r="H200">
        <v>201.55000305175781</v>
      </c>
      <c r="I200">
        <v>1430</v>
      </c>
    </row>
    <row r="201" spans="2:9" x14ac:dyDescent="0.2">
      <c r="B201" s="96">
        <v>45060</v>
      </c>
      <c r="C201" s="95">
        <v>45060</v>
      </c>
      <c r="D201">
        <v>143.61492919921875</v>
      </c>
      <c r="E201">
        <v>131.828125</v>
      </c>
      <c r="F201">
        <v>0</v>
      </c>
      <c r="G201">
        <v>1119</v>
      </c>
      <c r="H201">
        <v>287.33999633789063</v>
      </c>
      <c r="I201">
        <v>1655</v>
      </c>
    </row>
    <row r="202" spans="2:9" x14ac:dyDescent="0.2">
      <c r="B202" s="96">
        <v>45061</v>
      </c>
      <c r="C202" s="95">
        <v>45061</v>
      </c>
      <c r="D202">
        <v>175.522216796875</v>
      </c>
      <c r="E202">
        <v>155.873046875</v>
      </c>
      <c r="F202">
        <v>0</v>
      </c>
      <c r="G202">
        <v>1118</v>
      </c>
      <c r="H202">
        <v>280.70999145507813</v>
      </c>
      <c r="I202">
        <v>1824.5</v>
      </c>
    </row>
    <row r="203" spans="2:9" x14ac:dyDescent="0.2">
      <c r="B203" s="96">
        <v>45062</v>
      </c>
      <c r="C203" s="95">
        <v>45062</v>
      </c>
      <c r="D203">
        <v>313.80615234375</v>
      </c>
      <c r="E203">
        <v>313.47265625</v>
      </c>
      <c r="F203">
        <v>0</v>
      </c>
      <c r="G203">
        <v>850</v>
      </c>
      <c r="H203">
        <v>385.989990234375</v>
      </c>
      <c r="I203">
        <v>2189</v>
      </c>
    </row>
    <row r="204" spans="2:9" x14ac:dyDescent="0.2">
      <c r="B204" s="96">
        <v>45063</v>
      </c>
      <c r="C204" s="95">
        <v>45063</v>
      </c>
      <c r="D204">
        <v>211.90673828125</v>
      </c>
      <c r="E204">
        <v>270.15625</v>
      </c>
      <c r="F204">
        <v>0</v>
      </c>
      <c r="G204">
        <v>1317</v>
      </c>
      <c r="H204">
        <v>289.16000366210938</v>
      </c>
      <c r="I204">
        <v>1791</v>
      </c>
    </row>
    <row r="205" spans="2:9" x14ac:dyDescent="0.2">
      <c r="B205" s="96">
        <v>45064</v>
      </c>
      <c r="C205" s="95">
        <v>45064</v>
      </c>
      <c r="D205">
        <v>193.48876953125</v>
      </c>
      <c r="E205">
        <v>130.45703125</v>
      </c>
      <c r="F205">
        <v>0</v>
      </c>
      <c r="G205">
        <v>2129</v>
      </c>
      <c r="H205">
        <v>241.97999572753906</v>
      </c>
      <c r="I205">
        <v>1648.5</v>
      </c>
    </row>
    <row r="206" spans="2:9" x14ac:dyDescent="0.2">
      <c r="B206" s="96">
        <v>45065</v>
      </c>
      <c r="C206" s="95">
        <v>45065</v>
      </c>
      <c r="D206">
        <v>191.1865234375</v>
      </c>
      <c r="E206">
        <v>221.380859375</v>
      </c>
      <c r="F206">
        <v>0</v>
      </c>
      <c r="G206">
        <v>1121</v>
      </c>
      <c r="H206">
        <v>215.05999755859375</v>
      </c>
      <c r="I206">
        <v>1533</v>
      </c>
    </row>
    <row r="207" spans="2:9" x14ac:dyDescent="0.2">
      <c r="B207" s="96">
        <v>45066</v>
      </c>
      <c r="C207" s="95">
        <v>45066</v>
      </c>
      <c r="D207">
        <v>179.2247314453125</v>
      </c>
      <c r="E207">
        <v>181.23828125</v>
      </c>
      <c r="F207">
        <v>0</v>
      </c>
      <c r="G207">
        <v>1119</v>
      </c>
      <c r="H207">
        <v>211.78999328613281</v>
      </c>
      <c r="I207">
        <v>1521</v>
      </c>
    </row>
    <row r="208" spans="2:9" x14ac:dyDescent="0.2">
      <c r="B208" s="96">
        <v>45067</v>
      </c>
      <c r="C208" s="95">
        <v>45067</v>
      </c>
      <c r="D208">
        <v>214.459228515625</v>
      </c>
      <c r="E208">
        <v>176.8203125</v>
      </c>
      <c r="F208">
        <v>0</v>
      </c>
      <c r="G208">
        <v>1119</v>
      </c>
      <c r="H208">
        <v>212.83999633789063</v>
      </c>
      <c r="I208">
        <v>1494</v>
      </c>
    </row>
    <row r="209" spans="2:9" x14ac:dyDescent="0.2">
      <c r="B209" s="96">
        <v>45068</v>
      </c>
      <c r="C209" s="95">
        <v>45068</v>
      </c>
      <c r="D209">
        <v>200.89599609375</v>
      </c>
      <c r="E209">
        <v>255.201171875</v>
      </c>
      <c r="F209">
        <v>0</v>
      </c>
      <c r="G209">
        <v>719</v>
      </c>
      <c r="H209">
        <v>195.24000549316406</v>
      </c>
      <c r="I209">
        <v>1498</v>
      </c>
    </row>
    <row r="210" spans="2:9" x14ac:dyDescent="0.2">
      <c r="B210" s="96">
        <v>45069</v>
      </c>
      <c r="C210" s="95">
        <v>45069</v>
      </c>
      <c r="D210">
        <v>185.130615234375</v>
      </c>
      <c r="E210">
        <v>168.466796875</v>
      </c>
      <c r="F210">
        <v>0</v>
      </c>
      <c r="G210">
        <v>237</v>
      </c>
      <c r="H210">
        <v>192.46000671386719</v>
      </c>
      <c r="I210">
        <v>1450.5</v>
      </c>
    </row>
    <row r="211" spans="2:9" x14ac:dyDescent="0.2">
      <c r="B211" s="96">
        <v>45070</v>
      </c>
      <c r="C211" s="95">
        <v>45070</v>
      </c>
      <c r="D211">
        <v>177.5732421875</v>
      </c>
      <c r="E211">
        <v>191.90234375</v>
      </c>
      <c r="F211">
        <v>0</v>
      </c>
      <c r="G211">
        <v>1497</v>
      </c>
      <c r="H211">
        <v>185.85000610351563</v>
      </c>
      <c r="I211">
        <v>1456</v>
      </c>
    </row>
    <row r="212" spans="2:9" x14ac:dyDescent="0.2">
      <c r="B212" s="96">
        <v>45071</v>
      </c>
      <c r="C212" s="95">
        <v>45071</v>
      </c>
      <c r="D212">
        <v>181.5771484375</v>
      </c>
      <c r="E212">
        <v>178.49609375</v>
      </c>
      <c r="F212">
        <v>0</v>
      </c>
      <c r="G212">
        <v>1473</v>
      </c>
      <c r="H212">
        <v>182.33999633789063</v>
      </c>
      <c r="I212">
        <v>1456</v>
      </c>
    </row>
    <row r="213" spans="2:9" x14ac:dyDescent="0.2">
      <c r="B213" s="96">
        <v>45072</v>
      </c>
      <c r="C213" s="95">
        <v>45072</v>
      </c>
      <c r="D213">
        <v>175.5712890625</v>
      </c>
      <c r="E213">
        <v>176.16015625</v>
      </c>
      <c r="F213">
        <v>0</v>
      </c>
      <c r="G213">
        <v>0</v>
      </c>
      <c r="H213">
        <v>176.58999633789063</v>
      </c>
      <c r="I213">
        <v>1381</v>
      </c>
    </row>
    <row r="214" spans="2:9" x14ac:dyDescent="0.2">
      <c r="B214" s="96">
        <v>45073</v>
      </c>
      <c r="C214" s="95">
        <v>45073</v>
      </c>
      <c r="D214">
        <v>191.136474609375</v>
      </c>
      <c r="E214">
        <v>21.099609375</v>
      </c>
      <c r="F214">
        <v>0</v>
      </c>
      <c r="G214">
        <v>109</v>
      </c>
      <c r="H214">
        <v>183.80999755859375</v>
      </c>
      <c r="I214">
        <v>1420</v>
      </c>
    </row>
    <row r="215" spans="2:9" x14ac:dyDescent="0.2">
      <c r="B215" s="96">
        <v>45074</v>
      </c>
      <c r="C215" s="95">
        <v>45074</v>
      </c>
      <c r="D215">
        <v>196.9921875</v>
      </c>
      <c r="E215">
        <v>268.251953125</v>
      </c>
      <c r="F215">
        <v>0</v>
      </c>
      <c r="G215">
        <v>866</v>
      </c>
      <c r="H215">
        <v>179.46000671386719</v>
      </c>
      <c r="I215">
        <v>1475</v>
      </c>
    </row>
    <row r="216" spans="2:9" x14ac:dyDescent="0.2">
      <c r="B216" s="96">
        <v>45075</v>
      </c>
      <c r="C216" s="95">
        <v>45075</v>
      </c>
      <c r="D216">
        <v>188.3837890625</v>
      </c>
      <c r="E216">
        <v>232.12109375</v>
      </c>
      <c r="F216">
        <v>0</v>
      </c>
      <c r="G216">
        <v>866</v>
      </c>
      <c r="H216">
        <v>170.69000244140625</v>
      </c>
      <c r="I216">
        <v>1406</v>
      </c>
    </row>
    <row r="217" spans="2:9" x14ac:dyDescent="0.2">
      <c r="B217" s="96">
        <v>45076</v>
      </c>
      <c r="C217" s="95">
        <v>45076</v>
      </c>
      <c r="D217">
        <v>185.931396484375</v>
      </c>
      <c r="E217">
        <v>182.35546875</v>
      </c>
      <c r="F217">
        <v>0</v>
      </c>
      <c r="G217">
        <v>756</v>
      </c>
      <c r="H217">
        <v>163.75</v>
      </c>
      <c r="I217">
        <v>1406</v>
      </c>
    </row>
    <row r="218" spans="2:9" x14ac:dyDescent="0.2">
      <c r="B218" s="96">
        <v>45077</v>
      </c>
      <c r="C218" s="95">
        <v>45077</v>
      </c>
      <c r="D218">
        <v>177.3583984375</v>
      </c>
      <c r="E218">
        <v>186.951171875</v>
      </c>
      <c r="F218">
        <v>0</v>
      </c>
      <c r="G218">
        <v>1441</v>
      </c>
      <c r="H218">
        <v>174.80000305175781</v>
      </c>
      <c r="I218">
        <v>1416.5</v>
      </c>
    </row>
    <row r="219" spans="2:9" x14ac:dyDescent="0.2">
      <c r="B219" s="96">
        <v>45078</v>
      </c>
      <c r="C219" s="95">
        <v>45078</v>
      </c>
      <c r="D219">
        <v>183.580078125</v>
      </c>
      <c r="E219">
        <v>206.73046875</v>
      </c>
      <c r="F219">
        <v>0</v>
      </c>
      <c r="G219">
        <v>1497</v>
      </c>
      <c r="H219">
        <v>159.25</v>
      </c>
      <c r="I219">
        <v>1433.5</v>
      </c>
    </row>
    <row r="220" spans="2:9" x14ac:dyDescent="0.2">
      <c r="B220" s="96">
        <v>45079</v>
      </c>
      <c r="C220" s="95">
        <v>45079</v>
      </c>
      <c r="D220">
        <v>176.109375</v>
      </c>
      <c r="E220">
        <v>169</v>
      </c>
      <c r="F220">
        <v>0</v>
      </c>
      <c r="G220">
        <v>1210</v>
      </c>
      <c r="H220">
        <v>169.3800048828125</v>
      </c>
      <c r="I220">
        <v>1409.5</v>
      </c>
    </row>
    <row r="221" spans="2:9" x14ac:dyDescent="0.2">
      <c r="B221" s="96">
        <v>45080</v>
      </c>
      <c r="C221" s="95">
        <v>45080</v>
      </c>
      <c r="D221">
        <v>186.2197265625</v>
      </c>
      <c r="E221">
        <v>192.486328125</v>
      </c>
      <c r="F221">
        <v>0</v>
      </c>
      <c r="G221">
        <v>978</v>
      </c>
      <c r="H221">
        <v>178.60000610351563</v>
      </c>
      <c r="I221">
        <v>1410</v>
      </c>
    </row>
    <row r="222" spans="2:9" x14ac:dyDescent="0.2">
      <c r="B222" s="96">
        <v>45081</v>
      </c>
      <c r="C222" s="95">
        <v>45081</v>
      </c>
      <c r="D222">
        <v>578.8798828125</v>
      </c>
      <c r="E222">
        <v>224.732421875</v>
      </c>
      <c r="F222">
        <v>0</v>
      </c>
      <c r="G222">
        <v>997</v>
      </c>
      <c r="H222">
        <v>526.1199951171875</v>
      </c>
      <c r="I222">
        <v>3365</v>
      </c>
    </row>
    <row r="223" spans="2:9" x14ac:dyDescent="0.2">
      <c r="B223" s="96">
        <v>45082</v>
      </c>
      <c r="C223" s="95">
        <v>45082</v>
      </c>
      <c r="D223">
        <v>452.2265625</v>
      </c>
      <c r="E223">
        <v>510.275390625</v>
      </c>
      <c r="F223">
        <v>0</v>
      </c>
      <c r="G223">
        <v>2110</v>
      </c>
      <c r="H223">
        <v>408.55999755859375</v>
      </c>
      <c r="I223">
        <v>2526</v>
      </c>
    </row>
    <row r="224" spans="2:9" x14ac:dyDescent="0.2">
      <c r="B224" s="96">
        <v>45083</v>
      </c>
      <c r="C224" s="95">
        <v>45083</v>
      </c>
      <c r="D224">
        <v>277.5615234375</v>
      </c>
      <c r="E224">
        <v>205.2578125</v>
      </c>
      <c r="F224">
        <v>0</v>
      </c>
      <c r="G224">
        <v>2095</v>
      </c>
      <c r="H224">
        <v>355.6400146484375</v>
      </c>
      <c r="I224">
        <v>1799</v>
      </c>
    </row>
    <row r="225" spans="2:9" x14ac:dyDescent="0.2">
      <c r="B225" s="96">
        <v>45084</v>
      </c>
      <c r="C225" s="95">
        <v>45084</v>
      </c>
      <c r="D225">
        <v>247.8779296875</v>
      </c>
      <c r="E225">
        <v>255.658203125</v>
      </c>
      <c r="F225">
        <v>0</v>
      </c>
      <c r="G225">
        <v>1006</v>
      </c>
      <c r="H225">
        <v>259.54000854492188</v>
      </c>
      <c r="I225">
        <v>1644.5</v>
      </c>
    </row>
    <row r="226" spans="2:9" x14ac:dyDescent="0.2">
      <c r="B226" s="96">
        <v>45085</v>
      </c>
      <c r="C226" s="95">
        <v>45085</v>
      </c>
      <c r="D226">
        <v>225.4658203125</v>
      </c>
      <c r="E226">
        <v>232.958984375</v>
      </c>
      <c r="F226">
        <v>0</v>
      </c>
      <c r="G226">
        <v>436</v>
      </c>
      <c r="H226">
        <v>243.35000610351563</v>
      </c>
      <c r="I226">
        <v>1618</v>
      </c>
    </row>
    <row r="227" spans="2:9" x14ac:dyDescent="0.2">
      <c r="B227" s="96">
        <v>45086</v>
      </c>
      <c r="C227" s="95">
        <v>45086</v>
      </c>
      <c r="D227">
        <v>206.3408203125</v>
      </c>
      <c r="E227">
        <v>198.681640625</v>
      </c>
      <c r="F227">
        <v>0</v>
      </c>
      <c r="G227">
        <v>1246</v>
      </c>
      <c r="H227">
        <v>228.11000061035156</v>
      </c>
      <c r="I227">
        <v>1550</v>
      </c>
    </row>
    <row r="228" spans="2:9" x14ac:dyDescent="0.2">
      <c r="B228" s="96">
        <v>45087</v>
      </c>
      <c r="C228" s="95">
        <v>45087</v>
      </c>
      <c r="D228">
        <v>193.640625</v>
      </c>
      <c r="E228">
        <v>224.65625</v>
      </c>
      <c r="F228">
        <v>0</v>
      </c>
      <c r="G228">
        <v>1245</v>
      </c>
      <c r="H228">
        <v>240.05000305175781</v>
      </c>
      <c r="I228">
        <v>1571</v>
      </c>
    </row>
    <row r="229" spans="2:9" x14ac:dyDescent="0.2">
      <c r="B229" s="96">
        <v>45088</v>
      </c>
      <c r="C229" s="95">
        <v>45088</v>
      </c>
      <c r="D229">
        <v>183.28125</v>
      </c>
      <c r="E229">
        <v>192.080078125</v>
      </c>
      <c r="F229">
        <v>0</v>
      </c>
      <c r="G229">
        <v>1245</v>
      </c>
      <c r="H229">
        <v>228.67999267578125</v>
      </c>
      <c r="I229">
        <v>1493</v>
      </c>
    </row>
    <row r="230" spans="2:9" x14ac:dyDescent="0.2">
      <c r="B230" s="96">
        <v>45089</v>
      </c>
      <c r="C230" s="95">
        <v>45089</v>
      </c>
      <c r="D230">
        <v>197.724609375</v>
      </c>
      <c r="E230">
        <v>189.87109375</v>
      </c>
      <c r="F230">
        <v>0</v>
      </c>
      <c r="G230">
        <v>1245</v>
      </c>
      <c r="H230">
        <v>214.8699951171875</v>
      </c>
      <c r="I230">
        <v>1603</v>
      </c>
    </row>
    <row r="231" spans="2:9" x14ac:dyDescent="0.2">
      <c r="B231" s="96">
        <v>45090</v>
      </c>
      <c r="C231" s="95">
        <v>45090</v>
      </c>
      <c r="D231">
        <v>192.4453125</v>
      </c>
      <c r="E231">
        <v>143.5078125</v>
      </c>
      <c r="F231">
        <v>0</v>
      </c>
      <c r="G231">
        <v>811</v>
      </c>
      <c r="H231">
        <v>231.6300048828125</v>
      </c>
      <c r="I231">
        <v>1431.5</v>
      </c>
    </row>
    <row r="232" spans="2:9" x14ac:dyDescent="0.2">
      <c r="B232" s="96">
        <v>45091</v>
      </c>
      <c r="C232" s="95">
        <v>45091</v>
      </c>
      <c r="D232">
        <v>195.8818359375</v>
      </c>
      <c r="E232">
        <v>291.814453125</v>
      </c>
      <c r="F232">
        <v>0</v>
      </c>
      <c r="G232">
        <v>1843</v>
      </c>
      <c r="H232">
        <v>198.89999389648438</v>
      </c>
      <c r="I232">
        <v>1511</v>
      </c>
    </row>
    <row r="233" spans="2:9" x14ac:dyDescent="0.2">
      <c r="B233" s="96">
        <v>45092</v>
      </c>
      <c r="C233" s="95">
        <v>45092</v>
      </c>
      <c r="D233">
        <v>194.0390625</v>
      </c>
      <c r="E233">
        <v>173.671875</v>
      </c>
      <c r="F233">
        <v>0</v>
      </c>
      <c r="G233">
        <v>0</v>
      </c>
      <c r="H233">
        <v>194.88999938964844</v>
      </c>
      <c r="I233">
        <v>1479.5</v>
      </c>
    </row>
    <row r="234" spans="2:9" x14ac:dyDescent="0.2">
      <c r="B234" s="96">
        <v>45093</v>
      </c>
      <c r="C234" s="95">
        <v>45093</v>
      </c>
      <c r="D234">
        <v>195.6826171875</v>
      </c>
      <c r="E234">
        <v>217.673828125</v>
      </c>
      <c r="F234">
        <v>0</v>
      </c>
      <c r="G234">
        <v>944</v>
      </c>
      <c r="H234">
        <v>207.35000610351563</v>
      </c>
      <c r="I234">
        <v>1432.5</v>
      </c>
    </row>
    <row r="235" spans="2:9" x14ac:dyDescent="0.2">
      <c r="B235" s="96">
        <v>45094</v>
      </c>
      <c r="C235" s="95">
        <v>45094</v>
      </c>
      <c r="D235">
        <v>187.265625</v>
      </c>
      <c r="E235">
        <v>173.51953125</v>
      </c>
      <c r="F235">
        <v>0</v>
      </c>
      <c r="G235">
        <v>1088</v>
      </c>
      <c r="H235">
        <v>207.41999816894531</v>
      </c>
      <c r="I235">
        <v>1432.5</v>
      </c>
    </row>
    <row r="236" spans="2:9" x14ac:dyDescent="0.2">
      <c r="B236" s="96">
        <v>45095</v>
      </c>
      <c r="C236" s="95">
        <v>45095</v>
      </c>
      <c r="D236">
        <v>195.732421875</v>
      </c>
      <c r="E236">
        <v>143.330078125</v>
      </c>
      <c r="F236">
        <v>0</v>
      </c>
      <c r="G236">
        <v>1345</v>
      </c>
      <c r="H236">
        <v>195.30999755859375</v>
      </c>
      <c r="I236">
        <v>1426</v>
      </c>
    </row>
    <row r="237" spans="2:9" x14ac:dyDescent="0.2">
      <c r="B237" s="96">
        <v>45096</v>
      </c>
      <c r="C237" s="95">
        <v>45096</v>
      </c>
      <c r="D237">
        <v>191.2001953125</v>
      </c>
      <c r="E237">
        <v>242.302734375</v>
      </c>
      <c r="F237">
        <v>0</v>
      </c>
      <c r="G237">
        <v>921</v>
      </c>
      <c r="H237">
        <v>196.83999633789063</v>
      </c>
      <c r="I237">
        <v>1428</v>
      </c>
    </row>
    <row r="238" spans="2:9" x14ac:dyDescent="0.2">
      <c r="B238" s="96">
        <v>45097</v>
      </c>
      <c r="C238" s="95">
        <v>45097</v>
      </c>
      <c r="D238">
        <v>181.88671875</v>
      </c>
      <c r="E238">
        <v>161.02734375</v>
      </c>
      <c r="F238">
        <v>0</v>
      </c>
      <c r="G238">
        <v>236</v>
      </c>
      <c r="H238">
        <v>183.6300048828125</v>
      </c>
      <c r="I238">
        <v>1383</v>
      </c>
    </row>
    <row r="239" spans="2:9" x14ac:dyDescent="0.2">
      <c r="B239" s="96">
        <v>45098</v>
      </c>
      <c r="C239" s="95">
        <v>45098</v>
      </c>
      <c r="D239">
        <v>186.2197265625</v>
      </c>
      <c r="E239">
        <v>174.052734375</v>
      </c>
      <c r="F239">
        <v>0</v>
      </c>
      <c r="G239">
        <v>1480</v>
      </c>
      <c r="H239">
        <v>183.72999572753906</v>
      </c>
      <c r="I239">
        <v>1403</v>
      </c>
    </row>
    <row r="240" spans="2:9" x14ac:dyDescent="0.2">
      <c r="B240" s="96">
        <v>45099</v>
      </c>
      <c r="C240" s="95">
        <v>45099</v>
      </c>
      <c r="D240">
        <v>201.908203125</v>
      </c>
      <c r="E240">
        <v>203.0234375</v>
      </c>
      <c r="F240">
        <v>0</v>
      </c>
      <c r="G240">
        <v>1119</v>
      </c>
      <c r="H240">
        <v>187.35000610351563</v>
      </c>
      <c r="I240">
        <v>1436</v>
      </c>
    </row>
    <row r="241" spans="2:9" x14ac:dyDescent="0.2">
      <c r="B241" s="96">
        <v>45100</v>
      </c>
      <c r="C241" s="95">
        <v>45100</v>
      </c>
      <c r="D241">
        <v>187.365234375</v>
      </c>
      <c r="E241">
        <v>234.177734375</v>
      </c>
      <c r="F241">
        <v>0</v>
      </c>
      <c r="G241">
        <v>1121</v>
      </c>
      <c r="H241">
        <v>188.8800048828125</v>
      </c>
      <c r="I241">
        <v>1352</v>
      </c>
    </row>
    <row r="242" spans="2:9" x14ac:dyDescent="0.2">
      <c r="B242" s="96">
        <v>45101</v>
      </c>
      <c r="C242" s="95">
        <v>45101</v>
      </c>
      <c r="D242">
        <v>187.2158203125</v>
      </c>
      <c r="E242">
        <v>179.740234375</v>
      </c>
      <c r="F242">
        <v>0</v>
      </c>
      <c r="G242">
        <v>1120</v>
      </c>
      <c r="H242">
        <v>200.22999572753906</v>
      </c>
      <c r="I242">
        <v>1425.5</v>
      </c>
    </row>
    <row r="243" spans="2:9" x14ac:dyDescent="0.2">
      <c r="B243" s="96">
        <v>45102</v>
      </c>
      <c r="C243" s="95">
        <v>45102</v>
      </c>
      <c r="D243">
        <v>191.1005859375</v>
      </c>
      <c r="E243">
        <v>201.119140625</v>
      </c>
      <c r="F243">
        <v>0</v>
      </c>
      <c r="G243">
        <v>1119</v>
      </c>
      <c r="H243">
        <v>205.46000671386719</v>
      </c>
      <c r="I243">
        <v>1484</v>
      </c>
    </row>
    <row r="244" spans="2:9" x14ac:dyDescent="0.2">
      <c r="B244" s="96">
        <v>45103</v>
      </c>
      <c r="C244" s="95">
        <v>45103</v>
      </c>
      <c r="D244">
        <v>183.87890625</v>
      </c>
      <c r="E244">
        <v>195.96484375</v>
      </c>
      <c r="F244">
        <v>0</v>
      </c>
      <c r="G244">
        <v>719</v>
      </c>
      <c r="H244">
        <v>192.91000366210938</v>
      </c>
      <c r="I244">
        <v>1389</v>
      </c>
    </row>
    <row r="245" spans="2:9" x14ac:dyDescent="0.2">
      <c r="B245" s="96">
        <v>45104</v>
      </c>
      <c r="C245" s="95">
        <v>45104</v>
      </c>
      <c r="D245">
        <v>172.423828125</v>
      </c>
      <c r="E245">
        <v>170.142578125</v>
      </c>
      <c r="F245">
        <v>0</v>
      </c>
      <c r="G245">
        <v>0</v>
      </c>
      <c r="H245">
        <v>196.82000732421875</v>
      </c>
      <c r="I245">
        <v>1378</v>
      </c>
    </row>
    <row r="246" spans="2:9" x14ac:dyDescent="0.2">
      <c r="B246" s="96">
        <v>45105</v>
      </c>
      <c r="C246" s="95">
        <v>45105</v>
      </c>
      <c r="D246">
        <v>165.15234375</v>
      </c>
      <c r="E246">
        <v>169.939453125</v>
      </c>
      <c r="F246">
        <v>0</v>
      </c>
      <c r="G246">
        <v>1315</v>
      </c>
      <c r="H246">
        <v>190.05000305175781</v>
      </c>
      <c r="I246">
        <v>1409.5</v>
      </c>
    </row>
    <row r="247" spans="2:9" x14ac:dyDescent="0.2">
      <c r="B247" s="96">
        <v>45106</v>
      </c>
      <c r="C247" s="95">
        <v>45106</v>
      </c>
      <c r="D247">
        <v>176.2587890625</v>
      </c>
      <c r="E247">
        <v>129.390625</v>
      </c>
      <c r="F247">
        <v>0</v>
      </c>
      <c r="G247">
        <v>1058</v>
      </c>
      <c r="H247">
        <v>196.30999755859375</v>
      </c>
      <c r="I247">
        <v>1404</v>
      </c>
    </row>
    <row r="248" spans="2:9" x14ac:dyDescent="0.2">
      <c r="B248" s="96">
        <v>45107</v>
      </c>
      <c r="C248" s="95">
        <v>45107</v>
      </c>
      <c r="D248">
        <v>166.0986328125</v>
      </c>
      <c r="E248">
        <v>242.88671875</v>
      </c>
      <c r="F248">
        <v>0</v>
      </c>
      <c r="G248">
        <v>1057</v>
      </c>
      <c r="H248">
        <v>190.17999267578125</v>
      </c>
      <c r="I248">
        <v>1435</v>
      </c>
    </row>
    <row r="249" spans="2:9" x14ac:dyDescent="0.2">
      <c r="B249" s="96">
        <v>45108</v>
      </c>
      <c r="C249" s="95">
        <v>45108</v>
      </c>
      <c r="D249">
        <v>163.16015625</v>
      </c>
      <c r="E249">
        <v>155.416015625</v>
      </c>
      <c r="F249">
        <v>0</v>
      </c>
      <c r="G249">
        <v>1057</v>
      </c>
      <c r="H249">
        <v>201</v>
      </c>
      <c r="I249">
        <v>1404</v>
      </c>
    </row>
    <row r="250" spans="2:9" x14ac:dyDescent="0.2">
      <c r="B250" s="96">
        <v>45109</v>
      </c>
      <c r="C250" s="95">
        <v>45109</v>
      </c>
      <c r="D250">
        <v>157.0341796875</v>
      </c>
      <c r="E250">
        <v>165.724609375</v>
      </c>
      <c r="F250">
        <v>0</v>
      </c>
      <c r="G250">
        <v>1058</v>
      </c>
      <c r="H250">
        <v>205.24000549316406</v>
      </c>
      <c r="I250">
        <v>1383</v>
      </c>
    </row>
    <row r="251" spans="2:9" x14ac:dyDescent="0.2">
      <c r="B251" s="96">
        <v>45110</v>
      </c>
      <c r="C251" s="95">
        <v>45110</v>
      </c>
      <c r="D251">
        <v>162.36328125</v>
      </c>
      <c r="E251">
        <v>162.626953125</v>
      </c>
      <c r="F251">
        <v>0</v>
      </c>
      <c r="G251">
        <v>1058</v>
      </c>
      <c r="H251">
        <v>195.35000610351563</v>
      </c>
      <c r="I251">
        <v>1333</v>
      </c>
    </row>
    <row r="252" spans="2:9" x14ac:dyDescent="0.2">
      <c r="B252" s="96">
        <v>45111</v>
      </c>
      <c r="C252" s="95">
        <v>45111</v>
      </c>
      <c r="D252">
        <v>202.0078125</v>
      </c>
      <c r="E252">
        <v>213.43359375</v>
      </c>
      <c r="F252">
        <v>0</v>
      </c>
      <c r="G252">
        <v>1223</v>
      </c>
      <c r="H252">
        <v>216.55999755859375</v>
      </c>
      <c r="I252">
        <v>1397.5</v>
      </c>
    </row>
    <row r="253" spans="2:9" x14ac:dyDescent="0.2">
      <c r="B253" s="96">
        <v>45112</v>
      </c>
      <c r="C253" s="95">
        <v>45112</v>
      </c>
      <c r="D253">
        <v>179.296875</v>
      </c>
      <c r="E253">
        <v>160.9765625</v>
      </c>
      <c r="F253">
        <v>0</v>
      </c>
      <c r="G253">
        <v>872</v>
      </c>
      <c r="H253">
        <v>217.41999816894531</v>
      </c>
      <c r="I253">
        <v>1451.5</v>
      </c>
    </row>
    <row r="254" spans="2:9" x14ac:dyDescent="0.2">
      <c r="B254" s="96">
        <v>45113</v>
      </c>
      <c r="C254" s="95">
        <v>45113</v>
      </c>
      <c r="D254">
        <v>169.236328125</v>
      </c>
      <c r="E254">
        <v>207.8984375</v>
      </c>
      <c r="F254">
        <v>0</v>
      </c>
      <c r="G254">
        <v>970</v>
      </c>
      <c r="H254">
        <v>213.22000122070313</v>
      </c>
      <c r="I254">
        <v>1408</v>
      </c>
    </row>
    <row r="255" spans="2:9" x14ac:dyDescent="0.2">
      <c r="B255" s="96">
        <v>45114</v>
      </c>
      <c r="C255" s="95">
        <v>45114</v>
      </c>
      <c r="D255">
        <v>162.2138671875</v>
      </c>
      <c r="E255">
        <v>94.50390625</v>
      </c>
      <c r="F255">
        <v>0</v>
      </c>
      <c r="G255">
        <v>988</v>
      </c>
      <c r="H255">
        <v>208.08999633789063</v>
      </c>
      <c r="I255">
        <v>1392</v>
      </c>
    </row>
    <row r="256" spans="2:9" x14ac:dyDescent="0.2">
      <c r="B256" s="96">
        <v>45115</v>
      </c>
      <c r="C256" s="95">
        <v>45115</v>
      </c>
      <c r="D256">
        <v>156.1376953125</v>
      </c>
      <c r="E256">
        <v>240.322265625</v>
      </c>
      <c r="F256">
        <v>0</v>
      </c>
      <c r="G256">
        <v>912</v>
      </c>
      <c r="H256">
        <v>207.83000183105469</v>
      </c>
      <c r="I256">
        <v>1434</v>
      </c>
    </row>
    <row r="257" spans="2:9" x14ac:dyDescent="0.2">
      <c r="B257" s="96">
        <v>45116</v>
      </c>
      <c r="C257" s="95">
        <v>45116</v>
      </c>
      <c r="D257">
        <v>168.439453125</v>
      </c>
      <c r="E257">
        <v>159.224609375</v>
      </c>
      <c r="F257">
        <v>0</v>
      </c>
      <c r="G257">
        <v>884</v>
      </c>
      <c r="H257">
        <v>207.89999389648438</v>
      </c>
      <c r="I257">
        <v>1401</v>
      </c>
    </row>
    <row r="258" spans="2:9" x14ac:dyDescent="0.2">
      <c r="B258" s="96">
        <v>45117</v>
      </c>
      <c r="C258" s="95">
        <v>45117</v>
      </c>
      <c r="D258">
        <v>155.5400390625</v>
      </c>
      <c r="E258">
        <v>161.255859375</v>
      </c>
      <c r="F258">
        <v>0</v>
      </c>
      <c r="G258">
        <v>854</v>
      </c>
      <c r="H258">
        <v>195.75999450683594</v>
      </c>
      <c r="I258">
        <v>1401</v>
      </c>
    </row>
    <row r="259" spans="2:9" x14ac:dyDescent="0.2">
      <c r="B259" s="96">
        <v>45118</v>
      </c>
      <c r="C259" s="95">
        <v>45118</v>
      </c>
      <c r="D259">
        <v>161.466796875</v>
      </c>
      <c r="E259">
        <v>159.453125</v>
      </c>
      <c r="F259">
        <v>0</v>
      </c>
      <c r="G259">
        <v>657</v>
      </c>
      <c r="H259">
        <v>191.96000671386719</v>
      </c>
      <c r="I259">
        <v>1362</v>
      </c>
    </row>
    <row r="260" spans="2:9" x14ac:dyDescent="0.2">
      <c r="B260" s="96">
        <v>45119</v>
      </c>
      <c r="C260" s="95">
        <v>45119</v>
      </c>
      <c r="D260">
        <v>151.5556640625</v>
      </c>
      <c r="E260">
        <v>172.5546875</v>
      </c>
      <c r="F260">
        <v>0</v>
      </c>
      <c r="G260">
        <v>657</v>
      </c>
      <c r="H260">
        <v>189.8800048828125</v>
      </c>
      <c r="I260">
        <v>1332</v>
      </c>
    </row>
    <row r="261" spans="2:9" x14ac:dyDescent="0.2">
      <c r="B261" s="96">
        <v>45120</v>
      </c>
      <c r="C261" s="95">
        <v>45120</v>
      </c>
      <c r="D261">
        <v>158.478515625</v>
      </c>
      <c r="E261">
        <v>148.83984375</v>
      </c>
      <c r="F261">
        <v>0</v>
      </c>
      <c r="G261">
        <v>1097</v>
      </c>
      <c r="H261">
        <v>193.83000183105469</v>
      </c>
      <c r="I261">
        <v>1316</v>
      </c>
    </row>
    <row r="262" spans="2:9" x14ac:dyDescent="0.2">
      <c r="B262" s="96">
        <v>45121</v>
      </c>
      <c r="C262" s="95">
        <v>45121</v>
      </c>
      <c r="D262">
        <v>154.0458984375</v>
      </c>
      <c r="E262">
        <v>155.13671875</v>
      </c>
      <c r="F262">
        <v>0</v>
      </c>
      <c r="G262">
        <v>822</v>
      </c>
      <c r="H262">
        <v>186.1300048828125</v>
      </c>
      <c r="I262">
        <v>1364</v>
      </c>
    </row>
    <row r="263" spans="2:9" x14ac:dyDescent="0.2">
      <c r="B263" s="96">
        <v>45122</v>
      </c>
      <c r="C263" s="95">
        <v>45122</v>
      </c>
      <c r="D263">
        <v>155.5400390625</v>
      </c>
      <c r="E263">
        <v>153.587890625</v>
      </c>
      <c r="F263">
        <v>0</v>
      </c>
      <c r="G263">
        <v>454</v>
      </c>
      <c r="H263">
        <v>186.02999877929688</v>
      </c>
      <c r="I263">
        <v>1359</v>
      </c>
    </row>
    <row r="264" spans="2:9" x14ac:dyDescent="0.2">
      <c r="B264" s="96">
        <v>45123</v>
      </c>
      <c r="C264" s="95">
        <v>45123</v>
      </c>
      <c r="D264">
        <v>159.57421875</v>
      </c>
      <c r="E264">
        <v>150.921875</v>
      </c>
      <c r="F264">
        <v>0</v>
      </c>
      <c r="G264">
        <v>237</v>
      </c>
      <c r="H264">
        <v>178.97000122070313</v>
      </c>
      <c r="I264">
        <v>1363</v>
      </c>
    </row>
    <row r="265" spans="2:9" x14ac:dyDescent="0.2">
      <c r="B265" s="96">
        <v>45124</v>
      </c>
      <c r="C265" s="95">
        <v>45124</v>
      </c>
      <c r="D265">
        <v>143.935546875</v>
      </c>
      <c r="E265">
        <v>160.31640625</v>
      </c>
      <c r="F265">
        <v>0</v>
      </c>
      <c r="G265">
        <v>1122</v>
      </c>
      <c r="H265">
        <v>172.77999877929688</v>
      </c>
      <c r="I265">
        <v>1341</v>
      </c>
    </row>
    <row r="266" spans="2:9" x14ac:dyDescent="0.2">
      <c r="B266" s="96">
        <v>45125</v>
      </c>
      <c r="C266" s="95">
        <v>45125</v>
      </c>
      <c r="D266">
        <v>155.1416015625</v>
      </c>
      <c r="E266">
        <v>157.16796875</v>
      </c>
      <c r="F266">
        <v>0</v>
      </c>
      <c r="G266">
        <v>1346</v>
      </c>
      <c r="H266">
        <v>165.10000610351563</v>
      </c>
      <c r="I266">
        <v>1305</v>
      </c>
    </row>
    <row r="267" spans="2:9" x14ac:dyDescent="0.2">
      <c r="B267" s="96">
        <v>45126</v>
      </c>
      <c r="C267" s="95">
        <v>45126</v>
      </c>
      <c r="D267">
        <v>167.9912109375</v>
      </c>
      <c r="E267">
        <v>148.509765625</v>
      </c>
      <c r="F267">
        <v>0</v>
      </c>
      <c r="G267">
        <v>850</v>
      </c>
      <c r="H267">
        <v>182.97999572753906</v>
      </c>
      <c r="I267">
        <v>1382.5</v>
      </c>
    </row>
    <row r="268" spans="2:9" x14ac:dyDescent="0.2">
      <c r="B268" s="96">
        <v>45127</v>
      </c>
      <c r="C268" s="95">
        <v>45127</v>
      </c>
      <c r="D268">
        <v>157.98046875</v>
      </c>
      <c r="E268">
        <v>109.484375</v>
      </c>
      <c r="F268">
        <v>0</v>
      </c>
      <c r="G268">
        <v>237</v>
      </c>
      <c r="H268">
        <v>170.77000427246094</v>
      </c>
      <c r="I268">
        <v>1363</v>
      </c>
    </row>
    <row r="269" spans="2:9" x14ac:dyDescent="0.2">
      <c r="B269" s="96">
        <v>45128</v>
      </c>
      <c r="C269" s="95">
        <v>45128</v>
      </c>
      <c r="D269">
        <v>143.9853515625</v>
      </c>
      <c r="E269">
        <v>230.08984375</v>
      </c>
      <c r="F269">
        <v>0</v>
      </c>
      <c r="G269">
        <v>994</v>
      </c>
      <c r="H269">
        <v>178.80999755859375</v>
      </c>
      <c r="I269">
        <v>1263</v>
      </c>
    </row>
    <row r="270" spans="2:9" x14ac:dyDescent="0.2">
      <c r="B270" s="96">
        <v>45129</v>
      </c>
      <c r="C270" s="95">
        <v>45129</v>
      </c>
      <c r="D270">
        <v>155.091796875</v>
      </c>
      <c r="E270">
        <v>156.04866027832031</v>
      </c>
      <c r="F270">
        <v>0</v>
      </c>
      <c r="G270">
        <v>995</v>
      </c>
      <c r="H270">
        <v>200.32000732421875</v>
      </c>
      <c r="I270">
        <v>1350</v>
      </c>
    </row>
    <row r="271" spans="2:9" x14ac:dyDescent="0.2">
      <c r="B271" s="96">
        <v>45130</v>
      </c>
      <c r="C271" s="95">
        <v>45130</v>
      </c>
      <c r="D271">
        <v>164.953125</v>
      </c>
      <c r="E271">
        <v>161.88548278808594</v>
      </c>
      <c r="F271">
        <v>0</v>
      </c>
      <c r="G271">
        <v>995</v>
      </c>
      <c r="H271">
        <v>184.94000244140625</v>
      </c>
      <c r="I271">
        <v>1350</v>
      </c>
    </row>
    <row r="272" spans="2:9" x14ac:dyDescent="0.2">
      <c r="B272" s="96">
        <v>45131</v>
      </c>
      <c r="C272" s="95">
        <v>45131</v>
      </c>
      <c r="D272">
        <v>166.6962890625</v>
      </c>
      <c r="E272">
        <v>165.68453979492188</v>
      </c>
      <c r="F272">
        <v>0</v>
      </c>
      <c r="G272">
        <v>994</v>
      </c>
      <c r="H272">
        <v>173.55999755859375</v>
      </c>
      <c r="I272">
        <v>1288</v>
      </c>
    </row>
    <row r="273" spans="2:9" x14ac:dyDescent="0.2">
      <c r="B273" s="96">
        <v>45132</v>
      </c>
      <c r="C273" s="95">
        <v>45132</v>
      </c>
      <c r="D273">
        <v>154.79296875</v>
      </c>
      <c r="E273">
        <v>178.53958129882813</v>
      </c>
      <c r="F273">
        <v>0</v>
      </c>
      <c r="G273">
        <v>758</v>
      </c>
      <c r="H273">
        <v>170.88999938964844</v>
      </c>
      <c r="I273">
        <v>1271</v>
      </c>
    </row>
    <row r="274" spans="2:9" x14ac:dyDescent="0.2">
      <c r="B274" s="96">
        <v>45133</v>
      </c>
      <c r="C274" s="95">
        <v>45133</v>
      </c>
      <c r="D274">
        <v>160.271484375</v>
      </c>
      <c r="E274">
        <v>146.793212890625</v>
      </c>
      <c r="F274">
        <v>0</v>
      </c>
      <c r="G274">
        <v>1374</v>
      </c>
      <c r="H274">
        <v>174.19999694824219</v>
      </c>
      <c r="I274">
        <v>1304.5</v>
      </c>
    </row>
    <row r="275" spans="2:9" x14ac:dyDescent="0.2">
      <c r="B275" s="96">
        <v>45134</v>
      </c>
      <c r="C275" s="95">
        <v>45134</v>
      </c>
      <c r="D275">
        <v>158.6279296875</v>
      </c>
      <c r="E275">
        <v>148.14453125</v>
      </c>
      <c r="F275">
        <v>0</v>
      </c>
      <c r="G275">
        <v>947</v>
      </c>
      <c r="H275">
        <v>174.03999328613281</v>
      </c>
      <c r="I275">
        <v>1339</v>
      </c>
    </row>
    <row r="276" spans="2:9" x14ac:dyDescent="0.2">
      <c r="B276" s="96">
        <v>45135</v>
      </c>
      <c r="C276" s="95">
        <v>45135</v>
      </c>
      <c r="D276">
        <v>164.1064453125</v>
      </c>
      <c r="E276">
        <v>178.12371826171875</v>
      </c>
      <c r="F276">
        <v>0</v>
      </c>
      <c r="G276">
        <v>866</v>
      </c>
      <c r="H276">
        <v>168.66999816894531</v>
      </c>
      <c r="I276">
        <v>1311</v>
      </c>
    </row>
    <row r="277" spans="2:9" x14ac:dyDescent="0.2">
      <c r="B277" s="96">
        <v>45136</v>
      </c>
      <c r="C277" s="95">
        <v>45136</v>
      </c>
      <c r="D277">
        <v>162.5126953125</v>
      </c>
      <c r="E277">
        <v>166.9879150390625</v>
      </c>
      <c r="F277">
        <v>0</v>
      </c>
      <c r="G277">
        <v>881</v>
      </c>
      <c r="H277">
        <v>172.41000366210938</v>
      </c>
      <c r="I277">
        <v>1325</v>
      </c>
    </row>
    <row r="278" spans="2:9" x14ac:dyDescent="0.2">
      <c r="B278" s="96">
        <v>45137</v>
      </c>
      <c r="C278" s="95">
        <v>45137</v>
      </c>
      <c r="D278">
        <v>177.703125</v>
      </c>
      <c r="E278">
        <v>165.3363037109375</v>
      </c>
      <c r="F278">
        <v>0</v>
      </c>
      <c r="G278">
        <v>811</v>
      </c>
      <c r="H278">
        <v>177.96000671386719</v>
      </c>
      <c r="I278">
        <v>1311</v>
      </c>
    </row>
    <row r="279" spans="2:9" x14ac:dyDescent="0.2">
      <c r="B279" s="96">
        <v>45138</v>
      </c>
      <c r="C279" s="95">
        <v>45138</v>
      </c>
      <c r="D279">
        <v>176.408203125</v>
      </c>
      <c r="E279">
        <v>185.6060791015625</v>
      </c>
      <c r="F279">
        <v>0</v>
      </c>
      <c r="G279">
        <v>824</v>
      </c>
      <c r="H279">
        <v>168.33999633789063</v>
      </c>
      <c r="I279">
        <v>1253</v>
      </c>
    </row>
    <row r="280" spans="2:9" x14ac:dyDescent="0.2">
      <c r="B280" s="96">
        <v>45139</v>
      </c>
      <c r="C280" s="95">
        <v>45139</v>
      </c>
      <c r="D280">
        <v>171.0791015625</v>
      </c>
      <c r="E280">
        <v>172.1429443359375</v>
      </c>
      <c r="F280">
        <v>0</v>
      </c>
      <c r="G280">
        <v>962</v>
      </c>
      <c r="H280">
        <v>158.41999816894531</v>
      </c>
      <c r="I280">
        <v>1297.5</v>
      </c>
    </row>
    <row r="281" spans="2:9" x14ac:dyDescent="0.2">
      <c r="B281" s="96">
        <v>45140</v>
      </c>
      <c r="C281" s="95">
        <v>45140</v>
      </c>
      <c r="D281">
        <v>154.693359375</v>
      </c>
      <c r="E281">
        <v>153.64990234375</v>
      </c>
      <c r="F281">
        <v>0</v>
      </c>
      <c r="G281">
        <v>993</v>
      </c>
      <c r="H281">
        <v>160.27000427246094</v>
      </c>
      <c r="I281">
        <v>1263</v>
      </c>
    </row>
    <row r="282" spans="2:9" x14ac:dyDescent="0.2">
      <c r="B282" s="96">
        <v>45141</v>
      </c>
      <c r="C282" s="95">
        <v>45141</v>
      </c>
      <c r="D282">
        <v>158.6279296875</v>
      </c>
      <c r="E282">
        <v>164.1943359375</v>
      </c>
      <c r="F282">
        <v>0</v>
      </c>
      <c r="G282">
        <v>994</v>
      </c>
      <c r="H282">
        <v>164.64999389648438</v>
      </c>
      <c r="I282">
        <v>1150</v>
      </c>
    </row>
    <row r="283" spans="2:9" x14ac:dyDescent="0.2">
      <c r="B283" s="96">
        <v>45142</v>
      </c>
      <c r="C283" s="95">
        <v>45142</v>
      </c>
      <c r="D283">
        <v>155.091796875</v>
      </c>
      <c r="E283">
        <v>161.1181640625</v>
      </c>
      <c r="F283">
        <v>0</v>
      </c>
      <c r="G283">
        <v>994</v>
      </c>
      <c r="H283">
        <v>190.27000427246094</v>
      </c>
      <c r="I283">
        <v>1328</v>
      </c>
    </row>
    <row r="284" spans="2:9" x14ac:dyDescent="0.2">
      <c r="B284" s="96">
        <v>45143</v>
      </c>
      <c r="C284" s="95">
        <v>45143</v>
      </c>
      <c r="D284">
        <v>174.8896484375</v>
      </c>
      <c r="E284">
        <v>173.4697265625</v>
      </c>
      <c r="F284">
        <v>0</v>
      </c>
      <c r="G284">
        <v>994</v>
      </c>
      <c r="H284">
        <v>172.16999816894531</v>
      </c>
      <c r="I284">
        <v>1277</v>
      </c>
    </row>
    <row r="285" spans="2:9" x14ac:dyDescent="0.2">
      <c r="B285" s="96">
        <v>45144</v>
      </c>
      <c r="C285" s="95">
        <v>45144</v>
      </c>
      <c r="D285">
        <v>165.8515625</v>
      </c>
      <c r="E285">
        <v>160.49560546875</v>
      </c>
      <c r="F285">
        <v>0</v>
      </c>
      <c r="G285">
        <v>995</v>
      </c>
      <c r="H285">
        <v>166.28999328613281</v>
      </c>
      <c r="I285">
        <v>1313</v>
      </c>
    </row>
    <row r="286" spans="2:9" x14ac:dyDescent="0.2">
      <c r="B286" s="96">
        <v>45145</v>
      </c>
      <c r="C286" s="95">
        <v>45145</v>
      </c>
      <c r="D286">
        <v>168.0859375</v>
      </c>
      <c r="E286">
        <v>168.73828125</v>
      </c>
      <c r="F286">
        <v>0</v>
      </c>
      <c r="G286">
        <v>995</v>
      </c>
      <c r="H286">
        <v>159.25999450683594</v>
      </c>
      <c r="I286">
        <v>1279</v>
      </c>
    </row>
    <row r="287" spans="2:9" x14ac:dyDescent="0.2">
      <c r="B287" s="96">
        <v>45146</v>
      </c>
      <c r="C287" s="95">
        <v>45146</v>
      </c>
      <c r="D287">
        <v>182.86328125</v>
      </c>
      <c r="E287">
        <v>155.81396484375</v>
      </c>
      <c r="F287">
        <v>0</v>
      </c>
      <c r="G287">
        <v>757</v>
      </c>
      <c r="H287">
        <v>169.03999328613281</v>
      </c>
      <c r="I287">
        <v>1345.5</v>
      </c>
    </row>
    <row r="288" spans="2:9" x14ac:dyDescent="0.2">
      <c r="B288" s="96">
        <v>45147</v>
      </c>
      <c r="C288" s="95">
        <v>45147</v>
      </c>
      <c r="D288">
        <v>167.93359375</v>
      </c>
      <c r="E288">
        <v>200.73779296875</v>
      </c>
      <c r="F288">
        <v>0</v>
      </c>
      <c r="G288">
        <v>1333</v>
      </c>
      <c r="H288">
        <v>163.38999938964844</v>
      </c>
      <c r="I288">
        <v>1317</v>
      </c>
    </row>
    <row r="289" spans="2:9" x14ac:dyDescent="0.2">
      <c r="B289" s="96">
        <v>45148</v>
      </c>
      <c r="C289" s="95">
        <v>45148</v>
      </c>
      <c r="D289">
        <v>170.47265625</v>
      </c>
      <c r="E289">
        <v>158.80224609375</v>
      </c>
      <c r="F289">
        <v>0</v>
      </c>
      <c r="G289">
        <v>994</v>
      </c>
      <c r="H289">
        <v>164.97999572753906</v>
      </c>
      <c r="I289">
        <v>1330</v>
      </c>
    </row>
    <row r="290" spans="2:9" x14ac:dyDescent="0.2">
      <c r="B290" s="96">
        <v>45149</v>
      </c>
      <c r="C290" s="95">
        <v>45149</v>
      </c>
      <c r="D290">
        <v>168.4921875</v>
      </c>
      <c r="E290">
        <v>168.06591796875</v>
      </c>
      <c r="F290">
        <v>0</v>
      </c>
      <c r="G290">
        <v>995</v>
      </c>
      <c r="H290">
        <v>161.30000305175781</v>
      </c>
      <c r="I290">
        <v>1257</v>
      </c>
    </row>
    <row r="291" spans="2:9" x14ac:dyDescent="0.2">
      <c r="B291" s="96">
        <v>45150</v>
      </c>
      <c r="C291" s="95">
        <v>45150</v>
      </c>
      <c r="D291">
        <v>165.69921875</v>
      </c>
      <c r="E291">
        <v>94.45458984375</v>
      </c>
      <c r="F291">
        <v>0</v>
      </c>
      <c r="G291">
        <v>994</v>
      </c>
      <c r="H291">
        <v>169.05000305175781</v>
      </c>
      <c r="I291">
        <v>1276</v>
      </c>
    </row>
    <row r="292" spans="2:9" x14ac:dyDescent="0.2">
      <c r="B292" s="96">
        <v>45151</v>
      </c>
      <c r="C292" s="95">
        <v>45151</v>
      </c>
      <c r="D292">
        <v>168.8984375</v>
      </c>
      <c r="E292">
        <v>179.8447265625</v>
      </c>
      <c r="F292">
        <v>0</v>
      </c>
      <c r="G292">
        <v>994</v>
      </c>
      <c r="H292">
        <v>168.97000122070313</v>
      </c>
      <c r="I292">
        <v>1307.5</v>
      </c>
    </row>
    <row r="293" spans="2:9" x14ac:dyDescent="0.2">
      <c r="B293" s="96">
        <v>45152</v>
      </c>
      <c r="C293" s="95">
        <v>45152</v>
      </c>
      <c r="D293">
        <v>174.33203125</v>
      </c>
      <c r="E293">
        <v>146.1767578125</v>
      </c>
      <c r="F293">
        <v>0</v>
      </c>
      <c r="G293">
        <v>995</v>
      </c>
      <c r="H293">
        <v>158.99000549316406</v>
      </c>
      <c r="I293">
        <v>1269</v>
      </c>
    </row>
    <row r="294" spans="2:9" x14ac:dyDescent="0.2">
      <c r="B294" s="96">
        <v>45153</v>
      </c>
      <c r="C294" s="95">
        <v>45153</v>
      </c>
      <c r="D294">
        <v>163.4140625</v>
      </c>
      <c r="E294">
        <v>162.38818359375</v>
      </c>
      <c r="F294">
        <v>0</v>
      </c>
      <c r="G294">
        <v>994</v>
      </c>
      <c r="H294">
        <v>161.25</v>
      </c>
      <c r="I294">
        <v>1244.5</v>
      </c>
    </row>
    <row r="295" spans="2:9" x14ac:dyDescent="0.2">
      <c r="B295" s="96">
        <v>45154</v>
      </c>
      <c r="C295" s="95">
        <v>45154</v>
      </c>
      <c r="D295">
        <v>165.4453125</v>
      </c>
      <c r="E295">
        <v>253.705078125</v>
      </c>
      <c r="F295">
        <v>0</v>
      </c>
      <c r="G295">
        <v>995</v>
      </c>
      <c r="H295">
        <v>166.61000061035156</v>
      </c>
      <c r="I295">
        <v>1484</v>
      </c>
    </row>
    <row r="296" spans="2:9" x14ac:dyDescent="0.2">
      <c r="B296" s="96">
        <v>45155</v>
      </c>
      <c r="C296" s="95">
        <v>45155</v>
      </c>
      <c r="D296">
        <v>161.5859375</v>
      </c>
      <c r="E296">
        <v>144.90673828125</v>
      </c>
      <c r="F296">
        <v>0</v>
      </c>
      <c r="G296">
        <v>996</v>
      </c>
      <c r="H296">
        <v>151.27000427246094</v>
      </c>
      <c r="I296">
        <v>883</v>
      </c>
    </row>
    <row r="297" spans="2:9" x14ac:dyDescent="0.2">
      <c r="B297" s="96">
        <v>45156</v>
      </c>
      <c r="C297" s="95">
        <v>45156</v>
      </c>
      <c r="D297">
        <v>166.15625</v>
      </c>
      <c r="E297">
        <v>175.13818359375</v>
      </c>
      <c r="F297">
        <v>0</v>
      </c>
      <c r="G297">
        <v>1122</v>
      </c>
      <c r="H297">
        <v>165.27000427246094</v>
      </c>
      <c r="I297">
        <v>1293</v>
      </c>
    </row>
    <row r="298" spans="2:9" x14ac:dyDescent="0.2">
      <c r="B298" s="96">
        <v>45157</v>
      </c>
      <c r="C298" s="95">
        <v>45157</v>
      </c>
      <c r="D298">
        <v>165.0390625</v>
      </c>
      <c r="E298">
        <v>127.1015625</v>
      </c>
      <c r="F298">
        <v>0</v>
      </c>
      <c r="G298">
        <v>1095</v>
      </c>
      <c r="H298">
        <v>174.67999267578125</v>
      </c>
      <c r="I298">
        <v>1343.5</v>
      </c>
    </row>
    <row r="299" spans="2:9" x14ac:dyDescent="0.2">
      <c r="B299" s="96">
        <v>45158</v>
      </c>
      <c r="C299" s="95">
        <v>45158</v>
      </c>
      <c r="D299">
        <v>168.0859375</v>
      </c>
      <c r="E299">
        <v>168.01611328125</v>
      </c>
      <c r="F299">
        <v>0</v>
      </c>
      <c r="G299">
        <v>727</v>
      </c>
      <c r="H299">
        <v>173.03999328613281</v>
      </c>
      <c r="I299">
        <v>1305.5</v>
      </c>
    </row>
    <row r="300" spans="2:9" x14ac:dyDescent="0.2">
      <c r="B300" s="96">
        <v>45159</v>
      </c>
      <c r="C300" s="95">
        <v>45159</v>
      </c>
      <c r="D300">
        <v>167.2734375</v>
      </c>
      <c r="E300">
        <v>195.50830078125</v>
      </c>
      <c r="F300">
        <v>0</v>
      </c>
      <c r="G300">
        <v>811</v>
      </c>
      <c r="H300">
        <v>157.94999694824219</v>
      </c>
      <c r="I300">
        <v>1343</v>
      </c>
    </row>
    <row r="301" spans="2:9" x14ac:dyDescent="0.2">
      <c r="B301" s="96">
        <v>45160</v>
      </c>
      <c r="C301" s="95">
        <v>45160</v>
      </c>
      <c r="D301">
        <v>167.93359375</v>
      </c>
      <c r="E301">
        <v>167.02001953125</v>
      </c>
      <c r="F301">
        <v>0</v>
      </c>
      <c r="G301">
        <v>138</v>
      </c>
      <c r="H301">
        <v>154.61000061035156</v>
      </c>
      <c r="I301">
        <v>1311</v>
      </c>
    </row>
    <row r="302" spans="2:9" x14ac:dyDescent="0.2">
      <c r="B302" s="96">
        <v>45161</v>
      </c>
      <c r="C302" s="95">
        <v>45161</v>
      </c>
      <c r="D302">
        <v>174.3828125</v>
      </c>
      <c r="E302">
        <v>172.59814453125</v>
      </c>
      <c r="F302">
        <v>0</v>
      </c>
      <c r="G302">
        <v>1556</v>
      </c>
      <c r="H302">
        <v>165.30000305175781</v>
      </c>
      <c r="I302">
        <v>1286</v>
      </c>
    </row>
    <row r="303" spans="2:9" x14ac:dyDescent="0.2">
      <c r="B303" s="96">
        <v>45162</v>
      </c>
      <c r="C303" s="95">
        <v>45162</v>
      </c>
      <c r="D303">
        <v>159.40234375</v>
      </c>
      <c r="E303">
        <v>162.13916015625</v>
      </c>
      <c r="F303">
        <v>0</v>
      </c>
      <c r="G303">
        <v>783</v>
      </c>
      <c r="H303">
        <v>161.78999328613281</v>
      </c>
      <c r="I303">
        <v>1251.5</v>
      </c>
    </row>
    <row r="304" spans="2:9" x14ac:dyDescent="0.2">
      <c r="B304" s="96">
        <v>45163</v>
      </c>
      <c r="C304" s="95">
        <v>45163</v>
      </c>
      <c r="D304">
        <v>155.59375</v>
      </c>
      <c r="E304">
        <v>152.82568359375</v>
      </c>
      <c r="F304">
        <v>0</v>
      </c>
      <c r="G304">
        <v>192</v>
      </c>
      <c r="H304">
        <v>171.24000549316406</v>
      </c>
      <c r="I304">
        <v>1311</v>
      </c>
    </row>
    <row r="305" spans="2:9" x14ac:dyDescent="0.2">
      <c r="B305" s="96">
        <v>45164</v>
      </c>
      <c r="C305" s="95">
        <v>45164</v>
      </c>
      <c r="D305">
        <v>164.6328125</v>
      </c>
      <c r="E305">
        <v>155.91357421875</v>
      </c>
      <c r="F305">
        <v>0</v>
      </c>
      <c r="G305">
        <v>1164</v>
      </c>
      <c r="H305">
        <v>169.97000122070313</v>
      </c>
      <c r="I305">
        <v>1282</v>
      </c>
    </row>
    <row r="306" spans="2:9" x14ac:dyDescent="0.2">
      <c r="B306" s="96">
        <v>45165</v>
      </c>
      <c r="C306" s="95">
        <v>45165</v>
      </c>
      <c r="D306">
        <v>164.734375</v>
      </c>
      <c r="E306">
        <v>166.9951171875</v>
      </c>
      <c r="F306">
        <v>0</v>
      </c>
      <c r="G306">
        <v>856</v>
      </c>
      <c r="H306">
        <v>172.53999328613281</v>
      </c>
      <c r="I306">
        <v>1339</v>
      </c>
    </row>
    <row r="307" spans="2:9" x14ac:dyDescent="0.2">
      <c r="B307" s="96">
        <v>45166</v>
      </c>
      <c r="C307" s="95">
        <v>45166</v>
      </c>
      <c r="D307">
        <v>164.2265625</v>
      </c>
      <c r="E307">
        <v>162.3134765625</v>
      </c>
      <c r="F307">
        <v>0</v>
      </c>
      <c r="G307">
        <v>616</v>
      </c>
      <c r="H307">
        <v>155.46000671386719</v>
      </c>
      <c r="I307">
        <v>1340</v>
      </c>
    </row>
    <row r="308" spans="2:9" x14ac:dyDescent="0.2">
      <c r="B308" s="96">
        <v>45167</v>
      </c>
      <c r="C308" s="95">
        <v>45167</v>
      </c>
      <c r="D308">
        <v>164.734375</v>
      </c>
      <c r="E308">
        <v>158.65283203125</v>
      </c>
      <c r="F308">
        <v>0</v>
      </c>
      <c r="G308">
        <v>712</v>
      </c>
      <c r="H308">
        <v>153.14999389648438</v>
      </c>
      <c r="I308">
        <v>1283</v>
      </c>
    </row>
    <row r="309" spans="2:9" x14ac:dyDescent="0.2">
      <c r="B309" s="96">
        <v>45168</v>
      </c>
      <c r="C309" s="95">
        <v>45168</v>
      </c>
      <c r="D309">
        <v>166.41015625</v>
      </c>
      <c r="E309">
        <v>165.57568359375</v>
      </c>
      <c r="F309">
        <v>0</v>
      </c>
      <c r="G309">
        <v>810</v>
      </c>
      <c r="H309">
        <v>148.57000732421875</v>
      </c>
      <c r="I309">
        <v>1312</v>
      </c>
    </row>
    <row r="310" spans="2:9" x14ac:dyDescent="0.2">
      <c r="B310" s="96">
        <v>45169</v>
      </c>
      <c r="C310" s="95">
        <v>45169</v>
      </c>
      <c r="D310">
        <v>173.671875</v>
      </c>
      <c r="E310">
        <v>160.39599609375</v>
      </c>
      <c r="F310">
        <v>0</v>
      </c>
      <c r="G310">
        <v>808</v>
      </c>
      <c r="H310">
        <v>147.58000183105469</v>
      </c>
      <c r="I310">
        <v>1289</v>
      </c>
    </row>
    <row r="311" spans="2:9" x14ac:dyDescent="0.2">
      <c r="B311" s="96">
        <v>45170</v>
      </c>
      <c r="C311" s="95">
        <v>45170</v>
      </c>
      <c r="D311">
        <v>167.4765625</v>
      </c>
      <c r="E311">
        <v>141.943359375</v>
      </c>
      <c r="F311">
        <v>0</v>
      </c>
      <c r="G311">
        <v>828</v>
      </c>
      <c r="H311">
        <v>159.3699951171875</v>
      </c>
      <c r="I311">
        <v>1274</v>
      </c>
    </row>
    <row r="312" spans="2:9" x14ac:dyDescent="0.2">
      <c r="B312" s="96">
        <v>45171</v>
      </c>
      <c r="C312" s="95">
        <v>45171</v>
      </c>
      <c r="D312">
        <v>168.59375</v>
      </c>
      <c r="E312">
        <v>121.74755859375</v>
      </c>
      <c r="F312">
        <v>0</v>
      </c>
      <c r="G312">
        <v>775</v>
      </c>
      <c r="H312">
        <v>169.41000366210938</v>
      </c>
      <c r="I312">
        <v>1340.5</v>
      </c>
    </row>
    <row r="313" spans="2:9" x14ac:dyDescent="0.2">
      <c r="B313" s="96">
        <v>45172</v>
      </c>
      <c r="C313" s="95">
        <v>45172</v>
      </c>
      <c r="D313">
        <v>179.91796875</v>
      </c>
      <c r="E313">
        <v>255.896484375</v>
      </c>
      <c r="F313">
        <v>0</v>
      </c>
      <c r="G313">
        <v>783</v>
      </c>
      <c r="H313">
        <v>168.63999938964844</v>
      </c>
      <c r="I313">
        <v>1294</v>
      </c>
    </row>
    <row r="314" spans="2:9" x14ac:dyDescent="0.2">
      <c r="B314" s="96">
        <v>45173</v>
      </c>
      <c r="C314" s="95">
        <v>45173</v>
      </c>
      <c r="D314">
        <v>164.17578125</v>
      </c>
      <c r="E314">
        <v>146.0771484375</v>
      </c>
      <c r="F314">
        <v>0</v>
      </c>
      <c r="G314">
        <v>773</v>
      </c>
      <c r="H314">
        <v>157.42999267578125</v>
      </c>
      <c r="I314">
        <v>1269.5</v>
      </c>
    </row>
    <row r="315" spans="2:9" x14ac:dyDescent="0.2">
      <c r="B315" s="96">
        <v>45174</v>
      </c>
      <c r="C315" s="95">
        <v>45174</v>
      </c>
      <c r="D315">
        <v>171.4375</v>
      </c>
      <c r="E315">
        <v>171.228515625</v>
      </c>
      <c r="F315">
        <v>0</v>
      </c>
      <c r="G315">
        <v>186</v>
      </c>
      <c r="H315">
        <v>163.1300048828125</v>
      </c>
      <c r="I315">
        <v>1259</v>
      </c>
    </row>
    <row r="316" spans="2:9" x14ac:dyDescent="0.2">
      <c r="B316" s="96">
        <v>45175</v>
      </c>
      <c r="C316" s="95">
        <v>45175</v>
      </c>
      <c r="D316">
        <v>160.51953125</v>
      </c>
      <c r="E316">
        <v>160.8193359375</v>
      </c>
      <c r="F316">
        <v>0</v>
      </c>
      <c r="G316">
        <v>1356</v>
      </c>
      <c r="H316">
        <v>159.72000122070313</v>
      </c>
      <c r="I316">
        <v>1258</v>
      </c>
    </row>
    <row r="317" spans="2:9" x14ac:dyDescent="0.2">
      <c r="B317" s="96">
        <v>45176</v>
      </c>
      <c r="C317" s="95">
        <v>45176</v>
      </c>
      <c r="D317">
        <v>164.8359375</v>
      </c>
      <c r="E317">
        <v>153.99609375</v>
      </c>
      <c r="F317">
        <v>0</v>
      </c>
      <c r="G317">
        <v>775</v>
      </c>
      <c r="H317">
        <v>157.44000244140625</v>
      </c>
      <c r="I317">
        <v>1260</v>
      </c>
    </row>
    <row r="318" spans="2:9" x14ac:dyDescent="0.2">
      <c r="B318" s="96">
        <v>45177</v>
      </c>
      <c r="C318" s="95">
        <v>45177</v>
      </c>
      <c r="D318">
        <v>157.3203125</v>
      </c>
      <c r="E318">
        <v>171.5771484375</v>
      </c>
      <c r="F318">
        <v>0</v>
      </c>
      <c r="G318">
        <v>802</v>
      </c>
      <c r="H318">
        <v>128.13999938964844</v>
      </c>
      <c r="I318">
        <v>1233</v>
      </c>
    </row>
    <row r="319" spans="2:9" x14ac:dyDescent="0.2">
      <c r="B319" s="96">
        <v>45178</v>
      </c>
      <c r="C319" s="95">
        <v>45178</v>
      </c>
      <c r="D319">
        <v>169.40625</v>
      </c>
      <c r="E319">
        <v>152.05517578125</v>
      </c>
      <c r="F319">
        <v>0</v>
      </c>
      <c r="G319">
        <v>766</v>
      </c>
      <c r="H319">
        <v>179.60000610351563</v>
      </c>
      <c r="I319">
        <v>1321</v>
      </c>
    </row>
    <row r="320" spans="2:9" x14ac:dyDescent="0.2">
      <c r="B320" s="96">
        <v>45179</v>
      </c>
      <c r="C320" s="95">
        <v>45179</v>
      </c>
      <c r="D320">
        <v>171.5390625</v>
      </c>
      <c r="E320">
        <v>169.25390625</v>
      </c>
      <c r="F320">
        <v>0</v>
      </c>
      <c r="G320">
        <v>740</v>
      </c>
      <c r="H320">
        <v>168.08000183105469</v>
      </c>
      <c r="I320">
        <v>1293</v>
      </c>
    </row>
    <row r="321" spans="2:9" x14ac:dyDescent="0.2">
      <c r="B321" s="96">
        <v>45180</v>
      </c>
      <c r="C321" s="95">
        <v>45180</v>
      </c>
      <c r="D321">
        <v>172.9609375</v>
      </c>
      <c r="E321">
        <v>0.583984375</v>
      </c>
      <c r="F321">
        <v>0</v>
      </c>
      <c r="G321">
        <v>731</v>
      </c>
      <c r="H321">
        <v>166.44000244140625</v>
      </c>
      <c r="I321">
        <v>1318.5</v>
      </c>
    </row>
    <row r="322" spans="2:9" x14ac:dyDescent="0.2">
      <c r="B322" s="96">
        <v>45181</v>
      </c>
      <c r="C322" s="95">
        <v>45181</v>
      </c>
      <c r="D322">
        <v>165.08984375</v>
      </c>
      <c r="E322">
        <v>266.169921875</v>
      </c>
      <c r="F322">
        <v>0</v>
      </c>
      <c r="G322">
        <v>768</v>
      </c>
      <c r="H322">
        <v>146.46000671386719</v>
      </c>
      <c r="I322">
        <v>1312</v>
      </c>
    </row>
    <row r="323" spans="2:9" x14ac:dyDescent="0.2">
      <c r="B323" s="96">
        <v>45182</v>
      </c>
      <c r="C323" s="95">
        <v>45182</v>
      </c>
      <c r="D323">
        <v>161.3828125</v>
      </c>
      <c r="E323">
        <v>150.947265625</v>
      </c>
      <c r="F323">
        <v>0</v>
      </c>
      <c r="G323">
        <v>764</v>
      </c>
      <c r="H323">
        <v>157.02999877929688</v>
      </c>
      <c r="I323">
        <v>1289</v>
      </c>
    </row>
    <row r="324" spans="2:9" x14ac:dyDescent="0.2">
      <c r="B324" s="96">
        <v>45183</v>
      </c>
      <c r="C324" s="95">
        <v>45183</v>
      </c>
      <c r="D324">
        <v>170.47265625</v>
      </c>
      <c r="E324">
        <v>144.67578125</v>
      </c>
      <c r="F324">
        <v>0</v>
      </c>
      <c r="G324">
        <v>762</v>
      </c>
      <c r="H324">
        <v>158.08999633789063</v>
      </c>
      <c r="I324">
        <v>1279</v>
      </c>
    </row>
    <row r="325" spans="2:9" x14ac:dyDescent="0.2">
      <c r="B325" s="96">
        <v>45184</v>
      </c>
      <c r="C325" s="95">
        <v>45184</v>
      </c>
      <c r="D325">
        <v>170.015625</v>
      </c>
      <c r="E325">
        <v>185.427734375</v>
      </c>
      <c r="F325">
        <v>0</v>
      </c>
      <c r="G325">
        <v>749</v>
      </c>
      <c r="H325">
        <v>167.27000427246094</v>
      </c>
      <c r="I325">
        <v>1311</v>
      </c>
    </row>
    <row r="326" spans="2:9" x14ac:dyDescent="0.2">
      <c r="B326" s="96">
        <v>45185</v>
      </c>
      <c r="C326" s="95">
        <v>45185</v>
      </c>
      <c r="D326">
        <v>169.35546875</v>
      </c>
      <c r="E326">
        <v>170.193359375</v>
      </c>
      <c r="F326">
        <v>0</v>
      </c>
      <c r="G326">
        <v>729</v>
      </c>
      <c r="H326">
        <v>176.07000732421875</v>
      </c>
      <c r="I326">
        <v>1305.5</v>
      </c>
    </row>
    <row r="327" spans="2:9" x14ac:dyDescent="0.2">
      <c r="B327" s="96">
        <v>45186</v>
      </c>
      <c r="C327" s="95">
        <v>45186</v>
      </c>
      <c r="D327">
        <v>154.171875</v>
      </c>
      <c r="E327">
        <v>71.982421875</v>
      </c>
      <c r="F327">
        <v>0</v>
      </c>
      <c r="G327">
        <v>734</v>
      </c>
      <c r="H327">
        <v>180.05999755859375</v>
      </c>
      <c r="I327">
        <v>1318</v>
      </c>
    </row>
    <row r="328" spans="2:9" x14ac:dyDescent="0.2">
      <c r="B328" s="96">
        <v>45187</v>
      </c>
      <c r="C328" s="95">
        <v>45187</v>
      </c>
      <c r="D328">
        <v>173.01171875</v>
      </c>
      <c r="E328">
        <v>225.671875</v>
      </c>
      <c r="F328">
        <v>0</v>
      </c>
      <c r="G328">
        <v>742</v>
      </c>
      <c r="H328">
        <v>176.14999389648438</v>
      </c>
      <c r="I328">
        <v>1359</v>
      </c>
    </row>
    <row r="329" spans="2:9" x14ac:dyDescent="0.2">
      <c r="B329" s="96">
        <v>45188</v>
      </c>
      <c r="C329" s="95">
        <v>45188</v>
      </c>
      <c r="D329">
        <v>170.21875</v>
      </c>
      <c r="E329">
        <v>164.4296875</v>
      </c>
      <c r="F329">
        <v>0</v>
      </c>
      <c r="G329">
        <v>468</v>
      </c>
      <c r="H329">
        <v>177.60000610351563</v>
      </c>
      <c r="I329">
        <v>1362</v>
      </c>
    </row>
    <row r="330" spans="2:9" x14ac:dyDescent="0.2">
      <c r="B330" s="96">
        <v>45189</v>
      </c>
      <c r="C330" s="95">
        <v>45189</v>
      </c>
      <c r="D330">
        <v>173.62109375</v>
      </c>
      <c r="E330">
        <v>167.095703125</v>
      </c>
      <c r="F330">
        <v>0</v>
      </c>
      <c r="G330">
        <v>1190</v>
      </c>
      <c r="H330">
        <v>183.41999816894531</v>
      </c>
      <c r="I330">
        <v>1325</v>
      </c>
    </row>
    <row r="331" spans="2:9" x14ac:dyDescent="0.2">
      <c r="B331" s="96">
        <v>45190</v>
      </c>
      <c r="C331" s="95">
        <v>45190</v>
      </c>
      <c r="D331">
        <v>159.91015625</v>
      </c>
      <c r="E331">
        <v>167.654296875</v>
      </c>
      <c r="F331">
        <v>0</v>
      </c>
      <c r="G331">
        <v>842</v>
      </c>
      <c r="H331">
        <v>183.99000549316406</v>
      </c>
      <c r="I331">
        <v>1273</v>
      </c>
    </row>
    <row r="332" spans="2:9" x14ac:dyDescent="0.2">
      <c r="B332" s="96">
        <v>45191</v>
      </c>
      <c r="C332" s="95">
        <v>45191</v>
      </c>
      <c r="D332">
        <v>162.6015625</v>
      </c>
      <c r="E332">
        <v>164.912109375</v>
      </c>
      <c r="F332">
        <v>0</v>
      </c>
      <c r="G332">
        <v>254</v>
      </c>
      <c r="H332">
        <v>178.28999328613281</v>
      </c>
      <c r="I332">
        <v>1291</v>
      </c>
    </row>
    <row r="333" spans="2:9" x14ac:dyDescent="0.2">
      <c r="B333" s="96">
        <v>45192</v>
      </c>
      <c r="C333" s="95">
        <v>45192</v>
      </c>
      <c r="D333">
        <v>153.765625</v>
      </c>
      <c r="E333">
        <v>161.001953125</v>
      </c>
      <c r="F333">
        <v>0</v>
      </c>
      <c r="G333">
        <v>236</v>
      </c>
      <c r="H333">
        <v>199.25</v>
      </c>
      <c r="I333">
        <v>1352</v>
      </c>
    </row>
    <row r="334" spans="2:9" x14ac:dyDescent="0.2">
      <c r="B334" s="96">
        <v>45193</v>
      </c>
      <c r="C334" s="95">
        <v>45193</v>
      </c>
      <c r="D334">
        <v>111.2109375</v>
      </c>
      <c r="E334">
        <v>133.275390625</v>
      </c>
      <c r="F334">
        <v>0</v>
      </c>
      <c r="G334">
        <v>865</v>
      </c>
      <c r="H334">
        <v>214.86000061035156</v>
      </c>
      <c r="I334">
        <v>1373</v>
      </c>
    </row>
    <row r="335" spans="2:9" x14ac:dyDescent="0.2">
      <c r="B335" s="96">
        <v>45194</v>
      </c>
      <c r="C335" s="95">
        <v>45194</v>
      </c>
      <c r="D335">
        <v>143.1015625</v>
      </c>
      <c r="E335">
        <v>92.57421875</v>
      </c>
      <c r="F335">
        <v>0</v>
      </c>
      <c r="G335">
        <v>655</v>
      </c>
      <c r="H335">
        <v>215.1199951171875</v>
      </c>
      <c r="I335">
        <v>1504</v>
      </c>
    </row>
    <row r="336" spans="2:9" x14ac:dyDescent="0.2">
      <c r="B336" s="96">
        <v>45195</v>
      </c>
      <c r="C336" s="95">
        <v>45195</v>
      </c>
      <c r="D336">
        <v>164.17578125</v>
      </c>
      <c r="E336">
        <v>165.2421875</v>
      </c>
      <c r="F336">
        <v>0</v>
      </c>
      <c r="G336">
        <v>705</v>
      </c>
      <c r="H336">
        <v>229.25999450683594</v>
      </c>
      <c r="I336">
        <v>1399</v>
      </c>
    </row>
    <row r="337" spans="1:9" x14ac:dyDescent="0.2">
      <c r="B337" s="96">
        <v>45196</v>
      </c>
      <c r="C337" s="95">
        <v>45196</v>
      </c>
      <c r="D337">
        <v>165.546875</v>
      </c>
      <c r="E337">
        <v>147.9765625</v>
      </c>
      <c r="F337">
        <v>0</v>
      </c>
      <c r="G337">
        <v>454</v>
      </c>
      <c r="H337">
        <v>222.8800048828125</v>
      </c>
      <c r="I337">
        <v>1406</v>
      </c>
    </row>
    <row r="338" spans="1:9" x14ac:dyDescent="0.2">
      <c r="B338" s="96">
        <v>45197</v>
      </c>
      <c r="C338" s="95">
        <v>45197</v>
      </c>
      <c r="D338">
        <v>183.47265625</v>
      </c>
      <c r="E338">
        <v>125.353515625</v>
      </c>
      <c r="F338">
        <v>0</v>
      </c>
      <c r="G338">
        <v>237</v>
      </c>
      <c r="H338">
        <v>209.8699951171875</v>
      </c>
      <c r="I338">
        <v>1360</v>
      </c>
    </row>
    <row r="339" spans="1:9" x14ac:dyDescent="0.2">
      <c r="B339" s="96">
        <v>45198</v>
      </c>
      <c r="C339" s="95">
        <v>45198</v>
      </c>
      <c r="D339">
        <v>171.03125</v>
      </c>
      <c r="E339">
        <v>253.5</v>
      </c>
      <c r="F339">
        <v>0</v>
      </c>
      <c r="G339">
        <v>1120</v>
      </c>
      <c r="H339">
        <v>237.75</v>
      </c>
      <c r="I339">
        <v>1476</v>
      </c>
    </row>
    <row r="340" spans="1:9" x14ac:dyDescent="0.2">
      <c r="B340" s="96">
        <v>45199</v>
      </c>
      <c r="C340" s="95">
        <v>45199</v>
      </c>
      <c r="D340">
        <v>156.35546875</v>
      </c>
      <c r="E340">
        <v>141.2734375</v>
      </c>
      <c r="F340">
        <v>0</v>
      </c>
      <c r="G340">
        <v>1121</v>
      </c>
      <c r="H340">
        <v>229.33000183105469</v>
      </c>
      <c r="I340">
        <v>1437</v>
      </c>
    </row>
    <row r="341" spans="1:9" x14ac:dyDescent="0.2">
      <c r="A341" t="s">
        <v>391</v>
      </c>
      <c r="B341" s="96">
        <v>45200</v>
      </c>
      <c r="C341" s="95">
        <v>45200</v>
      </c>
      <c r="D341">
        <v>168.54296875</v>
      </c>
      <c r="E341">
        <v>166.8671875</v>
      </c>
      <c r="F341">
        <v>0</v>
      </c>
      <c r="G341">
        <v>1121</v>
      </c>
      <c r="H341">
        <v>234.50999450683594</v>
      </c>
      <c r="I341">
        <v>1340</v>
      </c>
    </row>
    <row r="342" spans="1:9" x14ac:dyDescent="0.2">
      <c r="B342" s="96">
        <v>45201</v>
      </c>
      <c r="C342" s="95">
        <v>45201</v>
      </c>
      <c r="D342">
        <v>160.1640625</v>
      </c>
      <c r="E342">
        <v>158.640625</v>
      </c>
      <c r="F342">
        <v>0</v>
      </c>
      <c r="G342">
        <v>327</v>
      </c>
      <c r="H342">
        <v>235.02000427246094</v>
      </c>
      <c r="I342">
        <v>1403</v>
      </c>
    </row>
    <row r="343" spans="1:9" x14ac:dyDescent="0.2">
      <c r="B343" s="96">
        <v>45202</v>
      </c>
      <c r="C343" s="95">
        <v>45202</v>
      </c>
      <c r="D343">
        <v>153.20703125</v>
      </c>
      <c r="E343">
        <v>149.474609375</v>
      </c>
      <c r="F343">
        <v>0</v>
      </c>
      <c r="G343">
        <v>0</v>
      </c>
      <c r="H343">
        <v>204.86000061035156</v>
      </c>
      <c r="I343">
        <v>1353.5</v>
      </c>
    </row>
    <row r="344" spans="1:9" x14ac:dyDescent="0.2">
      <c r="B344" s="96">
        <v>45203</v>
      </c>
      <c r="C344" s="95">
        <v>45203</v>
      </c>
      <c r="D344">
        <v>154.62890625</v>
      </c>
      <c r="E344">
        <v>55.30078125</v>
      </c>
      <c r="F344">
        <v>0</v>
      </c>
      <c r="G344">
        <v>1123</v>
      </c>
      <c r="H344">
        <v>201.75</v>
      </c>
      <c r="I344">
        <v>1294</v>
      </c>
    </row>
    <row r="345" spans="1:9" x14ac:dyDescent="0.2">
      <c r="B345" s="96">
        <v>45204</v>
      </c>
      <c r="C345" s="95">
        <v>45204</v>
      </c>
      <c r="D345">
        <v>182.609375</v>
      </c>
      <c r="E345">
        <v>264.51953125</v>
      </c>
      <c r="F345">
        <v>0</v>
      </c>
      <c r="G345">
        <v>994</v>
      </c>
      <c r="H345">
        <v>226.78999328613281</v>
      </c>
      <c r="I345">
        <v>1304</v>
      </c>
    </row>
    <row r="346" spans="1:9" x14ac:dyDescent="0.2">
      <c r="B346" s="96">
        <v>45205</v>
      </c>
      <c r="C346" s="95">
        <v>45205</v>
      </c>
      <c r="D346">
        <v>159.19921875</v>
      </c>
      <c r="E346">
        <v>135.763671875</v>
      </c>
      <c r="F346">
        <v>0</v>
      </c>
      <c r="G346">
        <v>994</v>
      </c>
      <c r="H346">
        <v>200.94999694824219</v>
      </c>
      <c r="I346">
        <v>1287.5</v>
      </c>
    </row>
    <row r="347" spans="1:9" x14ac:dyDescent="0.2">
      <c r="B347" s="96">
        <v>45206</v>
      </c>
      <c r="C347" s="95">
        <v>45206</v>
      </c>
      <c r="D347">
        <v>167.4765625</v>
      </c>
      <c r="E347">
        <v>165.826171875</v>
      </c>
      <c r="F347">
        <v>0</v>
      </c>
      <c r="G347">
        <v>995</v>
      </c>
      <c r="H347">
        <v>188.47000122070313</v>
      </c>
      <c r="I347">
        <v>1209</v>
      </c>
    </row>
    <row r="348" spans="1:9" x14ac:dyDescent="0.2">
      <c r="B348" s="96">
        <v>45207</v>
      </c>
      <c r="C348" s="95">
        <v>45207</v>
      </c>
      <c r="D348">
        <v>165.90234375</v>
      </c>
      <c r="E348">
        <v>159.25</v>
      </c>
      <c r="F348">
        <v>0</v>
      </c>
      <c r="G348">
        <v>994</v>
      </c>
      <c r="H348">
        <v>172.36000061035156</v>
      </c>
      <c r="I348">
        <v>1223</v>
      </c>
    </row>
    <row r="349" spans="1:9" x14ac:dyDescent="0.2">
      <c r="B349" s="96">
        <v>45208</v>
      </c>
      <c r="C349" s="95">
        <v>45208</v>
      </c>
      <c r="D349">
        <v>164.125</v>
      </c>
      <c r="E349">
        <v>124.541015625</v>
      </c>
      <c r="F349">
        <v>0</v>
      </c>
      <c r="G349">
        <v>895</v>
      </c>
      <c r="H349">
        <v>164.97999572753906</v>
      </c>
      <c r="I349">
        <v>1252.5</v>
      </c>
    </row>
    <row r="350" spans="1:9" x14ac:dyDescent="0.2">
      <c r="B350" s="96">
        <v>45209</v>
      </c>
      <c r="C350" s="95">
        <v>45209</v>
      </c>
      <c r="D350">
        <v>159.91015625</v>
      </c>
      <c r="E350">
        <v>223.3359375</v>
      </c>
      <c r="F350">
        <v>0</v>
      </c>
      <c r="G350">
        <v>738</v>
      </c>
      <c r="H350">
        <v>159.92999267578125</v>
      </c>
      <c r="I350">
        <v>1226.5</v>
      </c>
    </row>
    <row r="351" spans="1:9" x14ac:dyDescent="0.2">
      <c r="B351" s="96">
        <v>45210</v>
      </c>
      <c r="C351" s="95">
        <v>45210</v>
      </c>
      <c r="D351">
        <v>159.859375</v>
      </c>
      <c r="E351">
        <v>128.654296875</v>
      </c>
      <c r="F351">
        <v>0</v>
      </c>
      <c r="G351">
        <v>705</v>
      </c>
      <c r="H351">
        <v>170.78999328613281</v>
      </c>
      <c r="I351">
        <v>1176</v>
      </c>
    </row>
    <row r="352" spans="1:9" x14ac:dyDescent="0.2">
      <c r="B352" s="96">
        <v>45211</v>
      </c>
      <c r="C352" s="95">
        <v>45211</v>
      </c>
      <c r="D352">
        <v>156.5078125</v>
      </c>
      <c r="E352">
        <v>184.259765625</v>
      </c>
      <c r="F352">
        <v>0</v>
      </c>
      <c r="G352">
        <v>700</v>
      </c>
      <c r="H352">
        <v>178.00999450683594</v>
      </c>
      <c r="I352">
        <v>1249</v>
      </c>
    </row>
    <row r="353" spans="2:9" x14ac:dyDescent="0.2">
      <c r="B353" s="96">
        <v>45212</v>
      </c>
      <c r="C353" s="95">
        <v>45212</v>
      </c>
      <c r="D353">
        <v>157.9296875</v>
      </c>
      <c r="E353">
        <v>154.705078125</v>
      </c>
      <c r="F353">
        <v>0</v>
      </c>
      <c r="G353">
        <v>698</v>
      </c>
      <c r="H353">
        <v>172.19000244140625</v>
      </c>
      <c r="I353">
        <v>1235</v>
      </c>
    </row>
    <row r="354" spans="2:9" x14ac:dyDescent="0.2">
      <c r="B354" s="96">
        <v>45213</v>
      </c>
      <c r="C354" s="95">
        <v>45213</v>
      </c>
      <c r="D354">
        <v>159.046875</v>
      </c>
      <c r="E354">
        <v>154.705078125</v>
      </c>
      <c r="F354">
        <v>0</v>
      </c>
      <c r="G354">
        <v>692</v>
      </c>
      <c r="H354">
        <v>169.92999267578125</v>
      </c>
      <c r="I354">
        <v>1291.5</v>
      </c>
    </row>
    <row r="355" spans="2:9" x14ac:dyDescent="0.2">
      <c r="B355" s="96">
        <v>45214</v>
      </c>
      <c r="C355" s="95">
        <v>45214</v>
      </c>
      <c r="D355">
        <v>160.3671875</v>
      </c>
      <c r="E355">
        <v>154.984375</v>
      </c>
      <c r="F355">
        <v>0</v>
      </c>
      <c r="G355">
        <v>673</v>
      </c>
      <c r="H355">
        <v>172.47999572753906</v>
      </c>
      <c r="I355">
        <v>1277</v>
      </c>
    </row>
    <row r="356" spans="2:9" x14ac:dyDescent="0.2">
      <c r="B356" s="96">
        <v>45215</v>
      </c>
      <c r="C356" s="95">
        <v>45215</v>
      </c>
      <c r="D356">
        <v>167.2734375</v>
      </c>
      <c r="E356">
        <v>176.998046875</v>
      </c>
      <c r="F356">
        <v>0</v>
      </c>
      <c r="G356">
        <v>634</v>
      </c>
      <c r="H356">
        <v>165.03999328613281</v>
      </c>
      <c r="I356">
        <v>1216.5</v>
      </c>
    </row>
    <row r="357" spans="2:9" x14ac:dyDescent="0.2">
      <c r="B357" s="96">
        <v>45216</v>
      </c>
      <c r="C357" s="95">
        <v>45216</v>
      </c>
      <c r="D357">
        <v>161.33203125</v>
      </c>
      <c r="E357">
        <v>139.572265625</v>
      </c>
      <c r="F357">
        <v>0</v>
      </c>
      <c r="G357">
        <v>446</v>
      </c>
      <c r="H357">
        <v>162.80000305175781</v>
      </c>
      <c r="I357">
        <v>1205.5</v>
      </c>
    </row>
    <row r="358" spans="2:9" x14ac:dyDescent="0.2">
      <c r="B358" s="96">
        <v>45217</v>
      </c>
      <c r="C358" s="95">
        <v>45217</v>
      </c>
      <c r="D358">
        <v>162.1953125</v>
      </c>
      <c r="E358">
        <v>82.748046875</v>
      </c>
      <c r="F358">
        <v>0</v>
      </c>
      <c r="G358">
        <v>521</v>
      </c>
      <c r="H358">
        <v>152.94999694824219</v>
      </c>
      <c r="I358">
        <v>1170.5</v>
      </c>
    </row>
    <row r="359" spans="2:9" x14ac:dyDescent="0.2">
      <c r="B359" s="96">
        <v>45218</v>
      </c>
      <c r="C359" s="95">
        <v>45218</v>
      </c>
      <c r="D359">
        <v>154.171875</v>
      </c>
      <c r="E359">
        <v>212.21484375</v>
      </c>
      <c r="F359">
        <v>0</v>
      </c>
      <c r="G359">
        <v>995</v>
      </c>
      <c r="H359">
        <v>152.80000305175781</v>
      </c>
      <c r="I359">
        <v>1196</v>
      </c>
    </row>
    <row r="360" spans="2:9" x14ac:dyDescent="0.2">
      <c r="B360" s="96">
        <v>45219</v>
      </c>
      <c r="C360" s="95">
        <v>45219</v>
      </c>
      <c r="D360">
        <v>156.25390625</v>
      </c>
      <c r="E360">
        <v>155.669921875</v>
      </c>
      <c r="F360">
        <v>0</v>
      </c>
      <c r="G360">
        <v>709</v>
      </c>
      <c r="H360">
        <v>151.53999328613281</v>
      </c>
      <c r="I360">
        <v>1204</v>
      </c>
    </row>
    <row r="361" spans="2:9" x14ac:dyDescent="0.2">
      <c r="B361" s="96">
        <v>45220</v>
      </c>
      <c r="C361" s="95">
        <v>45220</v>
      </c>
      <c r="D361">
        <v>161.078125</v>
      </c>
      <c r="E361">
        <v>152.546875</v>
      </c>
      <c r="F361">
        <v>0</v>
      </c>
      <c r="G361">
        <v>677</v>
      </c>
      <c r="H361">
        <v>170.14999389648438</v>
      </c>
      <c r="I361">
        <v>1298</v>
      </c>
    </row>
    <row r="362" spans="2:9" x14ac:dyDescent="0.2">
      <c r="B362" s="96">
        <v>45221</v>
      </c>
      <c r="C362" s="95">
        <v>45221</v>
      </c>
      <c r="D362">
        <v>180.22265625</v>
      </c>
      <c r="E362">
        <v>126.064453125</v>
      </c>
      <c r="F362">
        <v>0</v>
      </c>
      <c r="G362">
        <v>653</v>
      </c>
      <c r="H362">
        <v>171.57000732421875</v>
      </c>
      <c r="I362">
        <v>1280</v>
      </c>
    </row>
    <row r="363" spans="2:9" x14ac:dyDescent="0.2">
      <c r="B363" s="96">
        <v>45222</v>
      </c>
      <c r="C363" s="95">
        <v>45222</v>
      </c>
      <c r="D363">
        <v>157.06640625</v>
      </c>
      <c r="E363">
        <v>196.447265625</v>
      </c>
      <c r="F363">
        <v>0</v>
      </c>
      <c r="G363">
        <v>655</v>
      </c>
      <c r="H363">
        <v>158.16999816894531</v>
      </c>
      <c r="I363">
        <v>1223</v>
      </c>
    </row>
    <row r="364" spans="2:9" x14ac:dyDescent="0.2">
      <c r="B364" s="96">
        <v>45223</v>
      </c>
      <c r="C364" s="95">
        <v>45223</v>
      </c>
      <c r="D364">
        <v>156.96484375</v>
      </c>
      <c r="E364">
        <v>150.4140625</v>
      </c>
      <c r="F364">
        <v>0</v>
      </c>
      <c r="G364">
        <v>445</v>
      </c>
      <c r="H364">
        <v>157.52999877929688</v>
      </c>
      <c r="I364">
        <v>1194.5</v>
      </c>
    </row>
    <row r="365" spans="2:9" x14ac:dyDescent="0.2">
      <c r="B365" s="96">
        <v>45224</v>
      </c>
      <c r="C365" s="95">
        <v>45224</v>
      </c>
      <c r="D365">
        <v>156.25390625</v>
      </c>
      <c r="E365">
        <v>144.5234375</v>
      </c>
      <c r="F365">
        <v>0</v>
      </c>
      <c r="G365">
        <v>1059</v>
      </c>
      <c r="H365">
        <v>155.75999450683594</v>
      </c>
      <c r="I365">
        <v>1235.5</v>
      </c>
    </row>
    <row r="366" spans="2:9" x14ac:dyDescent="0.2">
      <c r="B366" s="96">
        <v>45225</v>
      </c>
      <c r="C366" s="95">
        <v>45225</v>
      </c>
      <c r="D366">
        <v>228.515625</v>
      </c>
      <c r="E366">
        <v>159.630859375</v>
      </c>
      <c r="F366">
        <v>0</v>
      </c>
      <c r="G366">
        <v>458</v>
      </c>
      <c r="H366">
        <v>216.44000244140625</v>
      </c>
      <c r="I366">
        <v>1695</v>
      </c>
    </row>
    <row r="367" spans="2:9" x14ac:dyDescent="0.2">
      <c r="B367" s="96">
        <v>45226</v>
      </c>
      <c r="C367" s="95">
        <v>45226</v>
      </c>
      <c r="D367">
        <v>443.06640625</v>
      </c>
      <c r="E367">
        <v>373.75</v>
      </c>
      <c r="F367">
        <v>0</v>
      </c>
      <c r="G367">
        <v>992</v>
      </c>
      <c r="H367">
        <v>685.95001220703125</v>
      </c>
      <c r="I367">
        <v>3738.5</v>
      </c>
    </row>
    <row r="368" spans="2:9" x14ac:dyDescent="0.2">
      <c r="B368" s="96">
        <v>45227</v>
      </c>
      <c r="C368" s="95">
        <v>45227</v>
      </c>
      <c r="D368">
        <v>212.1640625</v>
      </c>
      <c r="E368">
        <v>234.380859375</v>
      </c>
      <c r="F368">
        <v>0</v>
      </c>
      <c r="G368">
        <v>993</v>
      </c>
      <c r="H368">
        <v>413.8900146484375</v>
      </c>
      <c r="I368">
        <v>2185.5</v>
      </c>
    </row>
    <row r="369" spans="2:9" x14ac:dyDescent="0.2">
      <c r="B369" s="96">
        <v>45228</v>
      </c>
      <c r="C369" s="95">
        <v>45228</v>
      </c>
      <c r="D369">
        <v>195.8125</v>
      </c>
      <c r="E369">
        <v>175.95703125</v>
      </c>
      <c r="F369">
        <v>0</v>
      </c>
      <c r="G369">
        <v>994</v>
      </c>
      <c r="H369">
        <v>252.25</v>
      </c>
      <c r="I369">
        <v>1673</v>
      </c>
    </row>
    <row r="370" spans="2:9" x14ac:dyDescent="0.2">
      <c r="B370" s="96">
        <v>45229</v>
      </c>
      <c r="C370" s="95">
        <v>45229</v>
      </c>
      <c r="D370">
        <v>177.37890625</v>
      </c>
      <c r="E370">
        <v>201.0927734375</v>
      </c>
      <c r="F370">
        <v>0</v>
      </c>
      <c r="G370">
        <v>995</v>
      </c>
      <c r="H370">
        <v>208.63999938964844</v>
      </c>
      <c r="I370">
        <v>1504.5</v>
      </c>
    </row>
    <row r="371" spans="2:9" x14ac:dyDescent="0.2">
      <c r="B371" s="96">
        <v>45230</v>
      </c>
      <c r="C371" s="95">
        <v>45230</v>
      </c>
      <c r="D371">
        <v>162.34765625</v>
      </c>
      <c r="E371">
        <v>164.2265625</v>
      </c>
      <c r="F371">
        <v>0</v>
      </c>
      <c r="G371">
        <v>759</v>
      </c>
      <c r="H371">
        <v>177.22999572753906</v>
      </c>
      <c r="I371">
        <v>1358</v>
      </c>
    </row>
    <row r="372" spans="2:9" x14ac:dyDescent="0.2">
      <c r="B372" s="96">
        <v>45231</v>
      </c>
      <c r="C372" s="95">
        <v>45231</v>
      </c>
      <c r="D372">
        <v>155.6953125</v>
      </c>
      <c r="E372">
        <v>157.1171875</v>
      </c>
      <c r="F372">
        <v>0</v>
      </c>
      <c r="G372">
        <v>1365</v>
      </c>
      <c r="H372">
        <v>169.49000549316406</v>
      </c>
      <c r="I372">
        <v>1304.5</v>
      </c>
    </row>
    <row r="373" spans="2:9" x14ac:dyDescent="0.2">
      <c r="B373" s="96">
        <v>45232</v>
      </c>
      <c r="C373" s="95">
        <v>45232</v>
      </c>
      <c r="D373">
        <v>176.921875</v>
      </c>
      <c r="E373">
        <v>169.126953125</v>
      </c>
      <c r="F373">
        <v>0</v>
      </c>
      <c r="G373">
        <v>1374</v>
      </c>
      <c r="H373">
        <v>174.16999816894531</v>
      </c>
      <c r="I373">
        <v>1354</v>
      </c>
    </row>
    <row r="374" spans="2:9" x14ac:dyDescent="0.2">
      <c r="B374" s="96">
        <v>45233</v>
      </c>
      <c r="C374" s="95">
        <v>45233</v>
      </c>
      <c r="D374">
        <v>198.60546875</v>
      </c>
      <c r="E374">
        <v>175.677734375</v>
      </c>
      <c r="F374">
        <v>0</v>
      </c>
      <c r="G374">
        <v>937</v>
      </c>
      <c r="H374">
        <v>189.83999633789063</v>
      </c>
      <c r="I374">
        <v>1321.5</v>
      </c>
    </row>
    <row r="375" spans="2:9" x14ac:dyDescent="0.2">
      <c r="B375" s="96">
        <v>45234</v>
      </c>
      <c r="C375" s="95">
        <v>45234</v>
      </c>
      <c r="D375">
        <v>723.8359375</v>
      </c>
      <c r="E375">
        <v>218.2578125</v>
      </c>
      <c r="F375">
        <v>0</v>
      </c>
      <c r="G375">
        <v>1348</v>
      </c>
      <c r="H375">
        <v>391.69000244140625</v>
      </c>
      <c r="I375">
        <v>1586</v>
      </c>
    </row>
    <row r="376" spans="2:9" x14ac:dyDescent="0.2">
      <c r="B376" s="96">
        <v>45235</v>
      </c>
      <c r="C376" s="95">
        <v>45235</v>
      </c>
      <c r="D376">
        <v>1208.9315185546875</v>
      </c>
      <c r="E376">
        <v>325.533203125</v>
      </c>
      <c r="F376">
        <v>0</v>
      </c>
      <c r="G376">
        <v>5366</v>
      </c>
      <c r="H376">
        <v>1295.8299560546875</v>
      </c>
      <c r="I376">
        <v>3477</v>
      </c>
    </row>
    <row r="377" spans="2:9" x14ac:dyDescent="0.2">
      <c r="B377" s="96">
        <v>45236</v>
      </c>
      <c r="C377" s="95">
        <v>45236</v>
      </c>
      <c r="D377">
        <v>764.78662109375</v>
      </c>
      <c r="E377">
        <v>659.39453125</v>
      </c>
      <c r="F377">
        <v>0</v>
      </c>
      <c r="G377">
        <v>2883</v>
      </c>
      <c r="H377">
        <v>582.6199951171875</v>
      </c>
      <c r="I377">
        <v>2374</v>
      </c>
    </row>
    <row r="378" spans="2:9" x14ac:dyDescent="0.2">
      <c r="B378" s="96">
        <v>45237</v>
      </c>
      <c r="C378" s="95">
        <v>45237</v>
      </c>
      <c r="D378">
        <v>393.7840576171875</v>
      </c>
      <c r="E378">
        <v>360.39453125</v>
      </c>
      <c r="F378">
        <v>0</v>
      </c>
      <c r="G378">
        <v>924</v>
      </c>
      <c r="H378">
        <v>341.67001342773438</v>
      </c>
      <c r="I378">
        <v>1727.5</v>
      </c>
    </row>
    <row r="379" spans="2:9" x14ac:dyDescent="0.2">
      <c r="B379" s="96">
        <v>45238</v>
      </c>
      <c r="C379" s="95">
        <v>45238</v>
      </c>
      <c r="D379">
        <v>259.2529296875</v>
      </c>
      <c r="E379">
        <v>275.9453125</v>
      </c>
      <c r="F379">
        <v>0</v>
      </c>
      <c r="G379">
        <v>994</v>
      </c>
      <c r="H379">
        <v>273</v>
      </c>
      <c r="I379">
        <v>1525.5</v>
      </c>
    </row>
    <row r="380" spans="2:9" x14ac:dyDescent="0.2">
      <c r="B380" s="96">
        <v>45239</v>
      </c>
      <c r="C380" s="95">
        <v>45239</v>
      </c>
      <c r="D380">
        <v>214.659423828125</v>
      </c>
      <c r="E380">
        <v>223.84375</v>
      </c>
      <c r="F380">
        <v>0</v>
      </c>
      <c r="G380">
        <v>994</v>
      </c>
      <c r="H380">
        <v>226.02000427246094</v>
      </c>
      <c r="I380">
        <v>1469</v>
      </c>
    </row>
    <row r="381" spans="2:9" x14ac:dyDescent="0.2">
      <c r="B381" s="96">
        <v>45240</v>
      </c>
      <c r="C381" s="95">
        <v>45240</v>
      </c>
      <c r="D381">
        <v>203.49853515625</v>
      </c>
      <c r="E381">
        <v>138.125</v>
      </c>
      <c r="F381">
        <v>0</v>
      </c>
      <c r="G381">
        <v>995</v>
      </c>
      <c r="H381">
        <v>210.42999267578125</v>
      </c>
      <c r="I381">
        <v>1390.5</v>
      </c>
    </row>
    <row r="382" spans="2:9" x14ac:dyDescent="0.2">
      <c r="B382" s="96">
        <v>45241</v>
      </c>
      <c r="C382" s="95">
        <v>45241</v>
      </c>
      <c r="D382">
        <v>198.743896484375</v>
      </c>
      <c r="E382">
        <v>123.169921875</v>
      </c>
      <c r="F382">
        <v>0</v>
      </c>
      <c r="G382">
        <v>995</v>
      </c>
      <c r="H382">
        <v>233.52000427246094</v>
      </c>
      <c r="I382">
        <v>1467</v>
      </c>
    </row>
    <row r="383" spans="2:9" x14ac:dyDescent="0.2">
      <c r="B383" s="96">
        <v>45242</v>
      </c>
      <c r="C383" s="95">
        <v>45242</v>
      </c>
      <c r="D383">
        <v>187.28271484375</v>
      </c>
      <c r="E383">
        <v>375.62890625</v>
      </c>
      <c r="F383">
        <v>0</v>
      </c>
      <c r="G383">
        <v>995</v>
      </c>
      <c r="H383">
        <v>221.05999755859375</v>
      </c>
      <c r="I383">
        <v>1448</v>
      </c>
    </row>
    <row r="384" spans="2:9" x14ac:dyDescent="0.2">
      <c r="B384" s="96">
        <v>45243</v>
      </c>
      <c r="C384" s="95">
        <v>45243</v>
      </c>
      <c r="D384">
        <v>177.5732421875</v>
      </c>
      <c r="E384">
        <v>119.107421875</v>
      </c>
      <c r="F384">
        <v>0</v>
      </c>
      <c r="G384">
        <v>995</v>
      </c>
      <c r="H384">
        <v>194.41000366210938</v>
      </c>
      <c r="I384">
        <v>1325</v>
      </c>
    </row>
    <row r="385" spans="2:9" x14ac:dyDescent="0.2">
      <c r="B385" s="96">
        <v>45244</v>
      </c>
      <c r="C385" s="95">
        <v>45244</v>
      </c>
      <c r="D385">
        <v>182.127685546875</v>
      </c>
      <c r="E385">
        <v>183.193359375</v>
      </c>
      <c r="F385">
        <v>0</v>
      </c>
      <c r="G385">
        <v>759</v>
      </c>
      <c r="H385">
        <v>188.1300048828125</v>
      </c>
      <c r="I385">
        <v>1380</v>
      </c>
    </row>
    <row r="386" spans="2:9" x14ac:dyDescent="0.2">
      <c r="B386" s="96">
        <v>45245</v>
      </c>
      <c r="C386" s="95">
        <v>45245</v>
      </c>
      <c r="D386">
        <v>173.76953125</v>
      </c>
      <c r="E386">
        <v>171.640625</v>
      </c>
      <c r="F386">
        <v>0</v>
      </c>
      <c r="G386">
        <v>1027</v>
      </c>
      <c r="H386">
        <v>193.50999450683594</v>
      </c>
      <c r="I386">
        <v>1291</v>
      </c>
    </row>
    <row r="387" spans="2:9" x14ac:dyDescent="0.2">
      <c r="B387" s="96">
        <v>45246</v>
      </c>
      <c r="C387" s="95">
        <v>45246</v>
      </c>
      <c r="D387">
        <v>180.225830078125</v>
      </c>
      <c r="E387">
        <v>171.158203125</v>
      </c>
      <c r="F387">
        <v>0</v>
      </c>
      <c r="G387">
        <v>996</v>
      </c>
      <c r="H387">
        <v>185.55999755859375</v>
      </c>
      <c r="I387">
        <v>1332</v>
      </c>
    </row>
    <row r="388" spans="2:9" x14ac:dyDescent="0.2">
      <c r="B388" s="96">
        <v>45247</v>
      </c>
      <c r="C388" s="95">
        <v>45247</v>
      </c>
      <c r="D388">
        <v>251.370849609375</v>
      </c>
      <c r="E388">
        <v>293.236328125</v>
      </c>
      <c r="F388">
        <v>0</v>
      </c>
      <c r="G388">
        <v>996</v>
      </c>
      <c r="H388">
        <v>189.11000061035156</v>
      </c>
      <c r="I388">
        <v>1457.5</v>
      </c>
    </row>
    <row r="389" spans="2:9" x14ac:dyDescent="0.2">
      <c r="B389" s="96">
        <v>45248</v>
      </c>
      <c r="C389" s="95">
        <v>45248</v>
      </c>
      <c r="D389">
        <v>206.9384765625</v>
      </c>
      <c r="E389">
        <v>236.716796875</v>
      </c>
      <c r="F389">
        <v>0</v>
      </c>
      <c r="G389">
        <v>995</v>
      </c>
      <c r="H389">
        <v>214.03999328613281</v>
      </c>
      <c r="I389">
        <v>1403</v>
      </c>
    </row>
    <row r="390" spans="2:9" x14ac:dyDescent="0.2">
      <c r="B390" s="96">
        <v>45249</v>
      </c>
      <c r="C390" s="95">
        <v>45249</v>
      </c>
      <c r="D390">
        <v>192.544921875</v>
      </c>
      <c r="E390">
        <v>217.953125</v>
      </c>
      <c r="F390">
        <v>0</v>
      </c>
      <c r="G390">
        <v>845</v>
      </c>
      <c r="H390">
        <v>203.3800048828125</v>
      </c>
      <c r="I390">
        <v>1389.5</v>
      </c>
    </row>
    <row r="391" spans="2:9" x14ac:dyDescent="0.2">
      <c r="B391" s="96">
        <v>45250</v>
      </c>
      <c r="C391" s="95">
        <v>45250</v>
      </c>
      <c r="D391">
        <v>181.2890625</v>
      </c>
      <c r="E391">
        <v>147.9765625</v>
      </c>
      <c r="F391">
        <v>0</v>
      </c>
      <c r="G391">
        <v>825</v>
      </c>
      <c r="H391">
        <v>169.66999816894531</v>
      </c>
      <c r="I391">
        <v>1258</v>
      </c>
    </row>
    <row r="392" spans="2:9" x14ac:dyDescent="0.2">
      <c r="B392" s="96">
        <v>45251</v>
      </c>
      <c r="C392" s="95">
        <v>45251</v>
      </c>
      <c r="D392">
        <v>201.2109375</v>
      </c>
      <c r="E392">
        <v>226.408203125</v>
      </c>
      <c r="F392">
        <v>0</v>
      </c>
      <c r="G392">
        <v>678</v>
      </c>
      <c r="H392">
        <v>184.16000366210938</v>
      </c>
      <c r="I392">
        <v>1327</v>
      </c>
    </row>
    <row r="393" spans="2:9" x14ac:dyDescent="0.2">
      <c r="B393" s="96">
        <v>45252</v>
      </c>
      <c r="C393" s="95">
        <v>45252</v>
      </c>
      <c r="D393">
        <v>184.775390625</v>
      </c>
      <c r="E393">
        <v>166.8671875</v>
      </c>
      <c r="F393">
        <v>0</v>
      </c>
      <c r="G393">
        <v>869</v>
      </c>
      <c r="H393">
        <v>183.66000366210938</v>
      </c>
      <c r="I393">
        <v>1249</v>
      </c>
    </row>
    <row r="394" spans="2:9" x14ac:dyDescent="0.2">
      <c r="B394" s="96">
        <v>45253</v>
      </c>
      <c r="C394" s="95">
        <v>45253</v>
      </c>
      <c r="D394">
        <v>231.4423828125</v>
      </c>
      <c r="E394">
        <v>266.423828125</v>
      </c>
      <c r="F394">
        <v>0</v>
      </c>
      <c r="G394">
        <v>996</v>
      </c>
      <c r="H394">
        <v>192.49000549316406</v>
      </c>
      <c r="I394">
        <v>1296.5</v>
      </c>
    </row>
    <row r="395" spans="2:9" x14ac:dyDescent="0.2">
      <c r="B395" s="96">
        <v>45254</v>
      </c>
      <c r="C395" s="95">
        <v>45254</v>
      </c>
      <c r="D395">
        <v>221.431640625</v>
      </c>
      <c r="E395">
        <v>232.73046875</v>
      </c>
      <c r="F395">
        <v>0</v>
      </c>
      <c r="G395">
        <v>708</v>
      </c>
      <c r="H395">
        <v>208.19000244140625</v>
      </c>
      <c r="I395">
        <v>1396.5</v>
      </c>
    </row>
    <row r="396" spans="2:9" x14ac:dyDescent="0.2">
      <c r="B396" s="96">
        <v>45255</v>
      </c>
      <c r="C396" s="95">
        <v>45255</v>
      </c>
      <c r="D396">
        <v>198.0234375</v>
      </c>
      <c r="E396">
        <v>202.337890625</v>
      </c>
      <c r="F396">
        <v>0</v>
      </c>
      <c r="G396">
        <v>946</v>
      </c>
      <c r="H396">
        <v>199.49000549316406</v>
      </c>
      <c r="I396">
        <v>1334.5</v>
      </c>
    </row>
    <row r="397" spans="2:9" x14ac:dyDescent="0.2">
      <c r="B397" s="96">
        <v>45256</v>
      </c>
      <c r="C397" s="95">
        <v>45256</v>
      </c>
      <c r="D397">
        <v>206.0419921875</v>
      </c>
      <c r="E397">
        <v>208.86328125</v>
      </c>
      <c r="F397">
        <v>0</v>
      </c>
      <c r="G397">
        <v>764</v>
      </c>
      <c r="H397">
        <v>212.58000183105469</v>
      </c>
      <c r="I397">
        <v>1379</v>
      </c>
    </row>
    <row r="398" spans="2:9" x14ac:dyDescent="0.2">
      <c r="B398" s="96">
        <v>45257</v>
      </c>
      <c r="C398" s="95">
        <v>45257</v>
      </c>
      <c r="D398">
        <v>191.2001953125</v>
      </c>
      <c r="E398">
        <v>198.427734375</v>
      </c>
      <c r="F398">
        <v>0</v>
      </c>
      <c r="G398">
        <v>1122</v>
      </c>
      <c r="H398">
        <v>196.19000244140625</v>
      </c>
      <c r="I398">
        <v>1359</v>
      </c>
    </row>
    <row r="399" spans="2:9" x14ac:dyDescent="0.2">
      <c r="B399" s="96">
        <v>45258</v>
      </c>
      <c r="C399" s="95">
        <v>45258</v>
      </c>
      <c r="D399">
        <v>177.005859375</v>
      </c>
      <c r="E399">
        <v>180.578125</v>
      </c>
      <c r="F399">
        <v>0</v>
      </c>
      <c r="G399">
        <v>459</v>
      </c>
      <c r="H399">
        <v>176.16000366210938</v>
      </c>
      <c r="I399">
        <v>1232</v>
      </c>
    </row>
    <row r="400" spans="2:9" x14ac:dyDescent="0.2">
      <c r="B400" s="96">
        <v>45259</v>
      </c>
      <c r="C400" s="95">
        <v>45259</v>
      </c>
      <c r="D400">
        <v>180.9404296875</v>
      </c>
      <c r="E400">
        <v>177.37890625</v>
      </c>
      <c r="F400">
        <v>0</v>
      </c>
      <c r="G400">
        <v>1099</v>
      </c>
      <c r="H400">
        <v>240.33999633789063</v>
      </c>
      <c r="I400">
        <v>1373</v>
      </c>
    </row>
    <row r="401" spans="2:9" x14ac:dyDescent="0.2">
      <c r="B401" s="96">
        <v>45260</v>
      </c>
      <c r="C401" s="95">
        <v>45260</v>
      </c>
      <c r="D401">
        <v>180.8408203125</v>
      </c>
      <c r="E401">
        <v>193.552734375</v>
      </c>
      <c r="F401">
        <v>0</v>
      </c>
      <c r="G401">
        <v>582</v>
      </c>
      <c r="H401">
        <v>197.66000366210938</v>
      </c>
      <c r="I401">
        <v>1355</v>
      </c>
    </row>
    <row r="402" spans="2:9" x14ac:dyDescent="0.2">
      <c r="B402" s="96"/>
      <c r="C402" s="95"/>
    </row>
  </sheetData>
  <pageMargins left="0.75" right="0.75" top="1.33858267716535" bottom="0.74803149606299202" header="0.511811023622047" footer="0.31496062992126"/>
  <pageSetup orientation="portrait" r:id="rId1"/>
  <headerFooter>
    <oddHeader>&amp;L&amp;"Calibri"&amp;9&amp;G</oddHeader>
    <oddFooter>&amp;L&amp;"Calibri"&amp;9Data Powered by:
&amp;G&amp;R&amp;"Calibri"&amp;9Report Generated:
5/01/2024 6:01:39 AM
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8</vt:i4>
      </vt:variant>
    </vt:vector>
  </HeadingPairs>
  <TitlesOfParts>
    <vt:vector size="38" baseType="lpstr">
      <vt:lpstr>BV Quality EPA P3</vt:lpstr>
      <vt:lpstr>BV Intermediate</vt:lpstr>
      <vt:lpstr>Data Tab - BV EPA P3</vt:lpstr>
      <vt:lpstr>Data Tab - BV Infill</vt:lpstr>
      <vt:lpstr>Data Tab - BV Effluent Quality</vt:lpstr>
      <vt:lpstr>MK Quality EPA P3</vt:lpstr>
      <vt:lpstr>MK Intermediate</vt:lpstr>
      <vt:lpstr>Data Tab - MK EPA P3</vt:lpstr>
      <vt:lpstr>Data Tab - MK Infill</vt:lpstr>
      <vt:lpstr>Data Tab - MK Effluent Quality</vt:lpstr>
      <vt:lpstr>NH Quality EPA P3</vt:lpstr>
      <vt:lpstr>NH Intermediate</vt:lpstr>
      <vt:lpstr>Data Tab - NH EPA P3</vt:lpstr>
      <vt:lpstr>Data Tab - NH Infill</vt:lpstr>
      <vt:lpstr>Data Tab - NH Effluent Quality</vt:lpstr>
      <vt:lpstr>SH Quality EPA P3</vt:lpstr>
      <vt:lpstr>Data Tab - SH EPA P3</vt:lpstr>
      <vt:lpstr>SH Quality EPA P4</vt:lpstr>
      <vt:lpstr>Data Tab - SH EPA P4</vt:lpstr>
      <vt:lpstr>SH Quality EPA P5</vt:lpstr>
      <vt:lpstr>Daily Flows</vt:lpstr>
      <vt:lpstr>Data Tab - SH EPA P5</vt:lpstr>
      <vt:lpstr>SH Intermediate</vt:lpstr>
      <vt:lpstr>Reporting Policy</vt:lpstr>
      <vt:lpstr>Manual Data - Policy</vt:lpstr>
      <vt:lpstr>Historic Data - Policy</vt:lpstr>
      <vt:lpstr>Data Tab - SH Infill</vt:lpstr>
      <vt:lpstr>Data Tab - SH Effluent Quality</vt:lpstr>
      <vt:lpstr>SCADA Data</vt:lpstr>
      <vt:lpstr>SCADA Data - Historic</vt:lpstr>
      <vt:lpstr>'BV Quality EPA P3'!Print_Area</vt:lpstr>
      <vt:lpstr>'Daily Flows'!Print_Area</vt:lpstr>
      <vt:lpstr>'MK Quality EPA P3'!Print_Area</vt:lpstr>
      <vt:lpstr>'NH Quality EPA P3'!Print_Area</vt:lpstr>
      <vt:lpstr>'SH Quality EPA P3'!Print_Area</vt:lpstr>
      <vt:lpstr>'SH Quality EPA P4'!Print_Area</vt:lpstr>
      <vt:lpstr>'SH Quality EPA P5'!Print_Area</vt:lpstr>
      <vt:lpstr>'Daily Flows'!Print_Titles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Street</dc:creator>
  <cp:keywords/>
  <dc:description/>
  <cp:lastModifiedBy>Taylem D'Aubert</cp:lastModifiedBy>
  <cp:lastPrinted>2020-07-17T04:15:12Z</cp:lastPrinted>
  <dcterms:created xsi:type="dcterms:W3CDTF">2017-06-15T06:43:35Z</dcterms:created>
  <dcterms:modified xsi:type="dcterms:W3CDTF">2024-02-15T23:05:33Z</dcterms:modified>
  <cp:category/>
</cp:coreProperties>
</file>